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VŘ 2024\2024-2 výdadba dřevin grant AOPK\projekt AOPK konečná verze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6" i="1" l="1"/>
  <c r="D113" i="1"/>
  <c r="D94" i="1"/>
  <c r="D93" i="1"/>
  <c r="D92" i="1"/>
  <c r="D108" i="1" l="1"/>
  <c r="D79" i="1" l="1"/>
  <c r="D77" i="1"/>
  <c r="D82" i="1"/>
  <c r="D69" i="1"/>
  <c r="D64" i="1"/>
  <c r="D63" i="1"/>
  <c r="D76" i="1"/>
  <c r="D75" i="1"/>
  <c r="D74" i="1"/>
  <c r="D66" i="1"/>
  <c r="D61" i="1"/>
  <c r="D55" i="1"/>
  <c r="D54" i="1"/>
  <c r="D72" i="1"/>
  <c r="D59" i="1"/>
  <c r="D52" i="1"/>
  <c r="D62" i="1" l="1"/>
  <c r="D53" i="1"/>
  <c r="D60" i="1"/>
  <c r="D70" i="1"/>
  <c r="D83" i="1"/>
  <c r="D78" i="1"/>
  <c r="D73" i="1"/>
  <c r="D65" i="1"/>
  <c r="D56" i="1"/>
  <c r="D80" i="1" l="1"/>
  <c r="D57" i="1"/>
  <c r="D67" i="1"/>
  <c r="E46" i="1"/>
  <c r="F45" i="1"/>
  <c r="D45" i="1"/>
  <c r="D87" i="1" l="1"/>
  <c r="E110" i="1"/>
  <c r="D114" i="1"/>
  <c r="D112" i="1"/>
  <c r="D68" i="1"/>
  <c r="D95" i="1"/>
  <c r="D91" i="1"/>
  <c r="D90" i="1"/>
  <c r="D81" i="1"/>
  <c r="D85" i="1"/>
  <c r="L47" i="1"/>
  <c r="M47" i="1" s="1"/>
  <c r="D86" i="1"/>
  <c r="D88" i="1"/>
  <c r="D84" i="1"/>
  <c r="D89" i="1" l="1"/>
  <c r="L118" i="1" l="1"/>
  <c r="M118" i="1" s="1"/>
  <c r="L96" i="1"/>
  <c r="L97" i="1" s="1"/>
  <c r="L119" i="1" l="1"/>
  <c r="M119" i="1" s="1"/>
  <c r="M96" i="1"/>
  <c r="M100" i="1"/>
  <c r="M97" i="1"/>
  <c r="M101" i="1" l="1"/>
  <c r="M102" i="1" s="1"/>
</calcChain>
</file>

<file path=xl/sharedStrings.xml><?xml version="1.0" encoding="utf-8"?>
<sst xmlns="http://schemas.openxmlformats.org/spreadsheetml/2006/main" count="381" uniqueCount="215">
  <si>
    <t>DPH 21 %</t>
  </si>
  <si>
    <t>m3</t>
  </si>
  <si>
    <t>2 x zálivka ihned po výsadbě  (15l/1 ks - keř - 1 zálivka)</t>
  </si>
  <si>
    <t>ks</t>
  </si>
  <si>
    <t>Hnojení keře -  2 ks tablet/keř - hnojivo Silvamix Forte</t>
  </si>
  <si>
    <t>Mulčovací kůra (výška vrstvy na záhonu 5 cm)</t>
  </si>
  <si>
    <t xml:space="preserve">Výsadba školkařských výpěstků v kontejnerech, velikostní kategorie 50 – 60 cm </t>
  </si>
  <si>
    <t>Výsadba keřů</t>
  </si>
  <si>
    <t>Povýsadbový řez - komparativní řez</t>
  </si>
  <si>
    <t>2 x zálivka ihned po výsadbě (50 l/1ks - strom - 1 zálivka)</t>
  </si>
  <si>
    <t>m2</t>
  </si>
  <si>
    <t>Mulčování (m2)</t>
  </si>
  <si>
    <t xml:space="preserve">Zhotovení závlahové mísy z mulčovací kůry ve vrtsvě 5 - 7 cm </t>
  </si>
  <si>
    <t>Hnojení výsadby stromu - 5 ks tablet/strom-hnojivo Silvamix Forte</t>
  </si>
  <si>
    <t>kg</t>
  </si>
  <si>
    <t>Přípravek např. Arboflex</t>
  </si>
  <si>
    <t>Nátěr kmenů vhodným přípravkem (např. Arbo-flex)</t>
  </si>
  <si>
    <t>Podkladový nátěr</t>
  </si>
  <si>
    <t xml:space="preserve">Nátěr kmenů vhodným podkladovým nátěrem </t>
  </si>
  <si>
    <t xml:space="preserve">ks </t>
  </si>
  <si>
    <t>Výsadba stromů</t>
  </si>
  <si>
    <t>Cena s DPH</t>
  </si>
  <si>
    <t>Cena bez DPH</t>
  </si>
  <si>
    <t>J. cena</t>
  </si>
  <si>
    <t>Jednotka</t>
  </si>
  <si>
    <t xml:space="preserve">Množství </t>
  </si>
  <si>
    <t>Likvidace původní dřeviny</t>
  </si>
  <si>
    <t xml:space="preserve">Pozem. parc. č. </t>
  </si>
  <si>
    <t>Ulice nebo čp.</t>
  </si>
  <si>
    <t>Velikost</t>
  </si>
  <si>
    <t>Rostlinný sortiment</t>
  </si>
  <si>
    <t>Lokalita</t>
  </si>
  <si>
    <t>lok. 2</t>
  </si>
  <si>
    <t xml:space="preserve">lok. 5 </t>
  </si>
  <si>
    <t>lok. 9</t>
  </si>
  <si>
    <t>lok. 3</t>
  </si>
  <si>
    <t>lok. 7</t>
  </si>
  <si>
    <t>lok. 8</t>
  </si>
  <si>
    <t>lok. 4</t>
  </si>
  <si>
    <t>lok. 6</t>
  </si>
  <si>
    <t>Počet ks stromů</t>
  </si>
  <si>
    <t>Počet ks keřů</t>
  </si>
  <si>
    <t>celkem stromů</t>
  </si>
  <si>
    <t xml:space="preserve">celkem keřů </t>
  </si>
  <si>
    <t>Počet suchých dřevin k odstranění</t>
  </si>
  <si>
    <t xml:space="preserve">Úvazky ke kotvení ze syntetického vlákna (šířka 3-5 cm) </t>
  </si>
  <si>
    <t xml:space="preserve">Hloubení jamky pro vysazování keřů  do 0,005 m3 s výměnou půdy do 50%  (kvalitní nezaplevelenou kompostovanou zeminu) </t>
  </si>
  <si>
    <t>Kompostovaná zemina (max. 0,0025 m3/ks)</t>
  </si>
  <si>
    <t xml:space="preserve">Dřevěný kůl (průměr 6 - 10 cm, délka 250 cm) </t>
  </si>
  <si>
    <t>celkem výsadba</t>
  </si>
  <si>
    <t>celkem materiál</t>
  </si>
  <si>
    <t>1x zálivka všech stromů - 50 l/ks</t>
  </si>
  <si>
    <t xml:space="preserve">1x zálivka všech keřů - 15 l/ks </t>
  </si>
  <si>
    <t>barvy polí korespondují s barvami horní tabulky</t>
  </si>
  <si>
    <t>doplnění kompostu do 50 % objemu</t>
  </si>
  <si>
    <t>Výsadba jehličnatých stromů a keřů nad 60 cm s kořenovým balem</t>
  </si>
  <si>
    <t>Ukotvení dřevin nadzemními dřevěnými kůly</t>
  </si>
  <si>
    <t>Výsadba školkařských výpěstků s kořenovým balem o obvodu kmene 12 - 14 cm ve výšce 1 m nad kořenovým krčkem a se založenou  korunou  ve výšce min. 1 m a výpěstků o výšce  do  200 cm</t>
  </si>
  <si>
    <t>Výsadba školkařských výpěstků s kořenovým balem o obvodu kmene 14 - 16 cm ve výšce 1 m nad kořenovým krčkem a se založenou korunou ve výšce min. 1 m a stromů o výšce 200 cm a více</t>
  </si>
  <si>
    <t>Vrcholy kůlů spojeny půlkulatými dřevěnými příčkami (délka 50 cm)</t>
  </si>
  <si>
    <t>Hloubení jámy 0,8 x 0,8 x 0,5 m</t>
  </si>
  <si>
    <t>Hloubení jámy 0,7 x 0,7 x 0,5 m</t>
  </si>
  <si>
    <t>Hloubení jámy 0,6 x 0,6 x 0,5 m</t>
  </si>
  <si>
    <t>Acer campestre</t>
  </si>
  <si>
    <t>Imrychova - svah pod OBI</t>
  </si>
  <si>
    <t>1859/54, kú. Kamýk</t>
  </si>
  <si>
    <t>ne</t>
  </si>
  <si>
    <t>524/16, kú. Kamýk</t>
  </si>
  <si>
    <t>Rabyňská před čp. 750</t>
  </si>
  <si>
    <t>Betula pendula</t>
  </si>
  <si>
    <t>areál RAK</t>
  </si>
  <si>
    <t>12-14</t>
  </si>
  <si>
    <t>P12 2478/2023 OŽP</t>
  </si>
  <si>
    <t>P12 44768/2022 OŽP</t>
  </si>
  <si>
    <t>3952/2, k.ú. Modřny</t>
  </si>
  <si>
    <t>14-16</t>
  </si>
  <si>
    <t>Babská x U čekárny</t>
  </si>
  <si>
    <t>Pejevové 3133</t>
  </si>
  <si>
    <t>P12 5582/2023 OŽP</t>
  </si>
  <si>
    <t>Euonymus alatus compactus</t>
  </si>
  <si>
    <t>3936/1, k.ú. Modřany</t>
  </si>
  <si>
    <t>Terracotem (3 g/1 l zeminy)</t>
  </si>
  <si>
    <t>Ligustrum vulgare ‘Atrovirens’</t>
  </si>
  <si>
    <t>40-60</t>
  </si>
  <si>
    <t>Cholupická  (u vchodu č.p.693/15)</t>
  </si>
  <si>
    <t>283/19 k.ú. Kamýk</t>
  </si>
  <si>
    <t>Spiraea vanhouttei</t>
  </si>
  <si>
    <t>Božetická - mezi 3393/1 a 3394/3</t>
  </si>
  <si>
    <t>4635/227, k.ú. Modřany</t>
  </si>
  <si>
    <t>358/5, k.ú. Komořany</t>
  </si>
  <si>
    <t xml:space="preserve">Sklenářská x Mařatkova č.p.918/2 </t>
  </si>
  <si>
    <t>ano</t>
  </si>
  <si>
    <t>1929/23 k.ú. Kamýk</t>
  </si>
  <si>
    <t>Kutilova zap.strana čp. 3063</t>
  </si>
  <si>
    <t>4137/286 kú. Modřany</t>
  </si>
  <si>
    <t>P12</t>
  </si>
  <si>
    <t>Buddleja davidii 'Wisteria Lane ' a ´White profusion´, rozteč 3 m</t>
  </si>
  <si>
    <t>1859/141, kú. Kamýk</t>
  </si>
  <si>
    <t xml:space="preserve">ul. Imrychova - plocha u dopravního hřiště </t>
  </si>
  <si>
    <t>záp.strana DH Zárubova (malé)</t>
  </si>
  <si>
    <t>345/70, kú. Kamýk</t>
  </si>
  <si>
    <t xml:space="preserve"> pravá str. pěší kom. směr Zárubova 491/20</t>
  </si>
  <si>
    <t>Spiraea douglasii</t>
  </si>
  <si>
    <t xml:space="preserve">Zdislavická </t>
  </si>
  <si>
    <t>4635/226, k.ú. Modřany</t>
  </si>
  <si>
    <t>vnitroblok Borovanská</t>
  </si>
  <si>
    <t>Darwinova</t>
  </si>
  <si>
    <t>Imrychova 981</t>
  </si>
  <si>
    <t>5/3, kú. Kamýk</t>
  </si>
  <si>
    <t>Aesculus x carnea ´Briotii´</t>
  </si>
  <si>
    <t>K Dolům</t>
  </si>
  <si>
    <t>přírodní park Povodňová</t>
  </si>
  <si>
    <t>P1222578/2022 OŽP</t>
  </si>
  <si>
    <t>P1239496/2022 OŽP</t>
  </si>
  <si>
    <t>882/3, k.ú. Kamýk</t>
  </si>
  <si>
    <t>Cuřínova</t>
  </si>
  <si>
    <t>Pinus nigra</t>
  </si>
  <si>
    <t>Aesculus hippocastanum</t>
  </si>
  <si>
    <t>3915/5, k.ú. Modřany</t>
  </si>
  <si>
    <t>4054/1, k.ú. Modřany</t>
  </si>
  <si>
    <t>Rabyňská 524/1,  č.p. 742/8 a 743/6</t>
  </si>
  <si>
    <t>524/1 k.ú. Kamýk</t>
  </si>
  <si>
    <t>Vokrojova</t>
  </si>
  <si>
    <t>4653/44, k.ú. Modřany</t>
  </si>
  <si>
    <t>Tilia cordata ´Rancho´</t>
  </si>
  <si>
    <t>DH Machuldova</t>
  </si>
  <si>
    <t>Prunus serrulata´Kanzan´</t>
  </si>
  <si>
    <t>Vnitroblok Cuřínova x Machuldova</t>
  </si>
  <si>
    <t>150 cm</t>
  </si>
  <si>
    <t>882/1, k.ú. Kamýk</t>
  </si>
  <si>
    <t>Prunus padus</t>
  </si>
  <si>
    <t>oblast u DH K Jezu</t>
  </si>
  <si>
    <t>Pavelkova u dětského hřiště</t>
  </si>
  <si>
    <t>4635/245, k.ú. Modřany</t>
  </si>
  <si>
    <t>ČS exilu</t>
  </si>
  <si>
    <t>Písnická</t>
  </si>
  <si>
    <t>368, k.ú. Kamýk</t>
  </si>
  <si>
    <t>Magnolia x soulangeana</t>
  </si>
  <si>
    <t>175-200 cm 3kmen</t>
  </si>
  <si>
    <t>Jordana Jovkova 3252</t>
  </si>
  <si>
    <t>Tillia cordata</t>
  </si>
  <si>
    <t>ZŠ Rakovského</t>
  </si>
  <si>
    <t>4400/420, k.ú. Modřany</t>
  </si>
  <si>
    <t xml:space="preserve">Levského u lesa </t>
  </si>
  <si>
    <t>4359/66,k.ú. Modřany</t>
  </si>
  <si>
    <t>Morus alba</t>
  </si>
  <si>
    <t xml:space="preserve">Rozvodova </t>
  </si>
  <si>
    <t>Sorbus aria</t>
  </si>
  <si>
    <t>3325/1, k.ú. Modřany</t>
  </si>
  <si>
    <t>DH Palmetová - ve svahu podél schodů, 2 řady</t>
  </si>
  <si>
    <t>175-200</t>
  </si>
  <si>
    <t xml:space="preserve">DH Palmetová u plotu </t>
  </si>
  <si>
    <t>Spiraea × vanhouttei</t>
  </si>
  <si>
    <t xml:space="preserve">Cholupice park </t>
  </si>
  <si>
    <t>55/1, k.ú. Cholupice</t>
  </si>
  <si>
    <t xml:space="preserve">Thuja occidentalis </t>
  </si>
  <si>
    <t>Tilia cordata ‘Winter Orange’</t>
  </si>
  <si>
    <t xml:space="preserve">Viburnum farreri </t>
  </si>
  <si>
    <t>Rorýsová 1879/6</t>
  </si>
  <si>
    <t>Fišerova</t>
  </si>
  <si>
    <t>4635/189</t>
  </si>
  <si>
    <t xml:space="preserve">Magnolia kobus </t>
  </si>
  <si>
    <t>budleia d.</t>
  </si>
  <si>
    <r>
      <t xml:space="preserve">Ligustrum vulgare </t>
    </r>
    <r>
      <rPr>
        <sz val="12"/>
        <rFont val="Calibri"/>
        <family val="2"/>
        <charset val="238"/>
        <scheme val="minor"/>
      </rPr>
      <t>‘Atrovirens’</t>
    </r>
  </si>
  <si>
    <r>
      <t xml:space="preserve">Aesculus x carnea </t>
    </r>
    <r>
      <rPr>
        <sz val="12"/>
        <color theme="1"/>
        <rFont val="Calibri"/>
        <family val="2"/>
        <charset val="238"/>
        <scheme val="minor"/>
      </rPr>
      <t>´Briotii´</t>
    </r>
  </si>
  <si>
    <r>
      <t xml:space="preserve">Sorbus aria </t>
    </r>
    <r>
      <rPr>
        <sz val="12"/>
        <color theme="1"/>
        <rFont val="Calibri"/>
        <family val="2"/>
        <charset val="238"/>
        <scheme val="minor"/>
      </rPr>
      <t>'Magnifica'</t>
    </r>
  </si>
  <si>
    <r>
      <t>Pyrus calleryana '</t>
    </r>
    <r>
      <rPr>
        <sz val="12"/>
        <color theme="1"/>
        <rFont val="Calibri"/>
        <family val="2"/>
        <charset val="238"/>
        <scheme val="minor"/>
      </rPr>
      <t>Chanticleer'</t>
    </r>
  </si>
  <si>
    <r>
      <t>Gleditsia triancanthos '</t>
    </r>
    <r>
      <rPr>
        <sz val="12"/>
        <color theme="1"/>
        <rFont val="Calibri"/>
        <family val="2"/>
        <charset val="238"/>
        <scheme val="minor"/>
      </rPr>
      <t>Sunburst'</t>
    </r>
  </si>
  <si>
    <r>
      <t>Pinus nigra '</t>
    </r>
    <r>
      <rPr>
        <sz val="12"/>
        <color theme="1"/>
        <rFont val="Calibri"/>
        <family val="2"/>
        <charset val="238"/>
        <scheme val="minor"/>
      </rPr>
      <t>Oregon Green'</t>
    </r>
  </si>
  <si>
    <r>
      <t xml:space="preserve">Philadelphus virginalis </t>
    </r>
    <r>
      <rPr>
        <sz val="12"/>
        <rFont val="Calibri"/>
        <family val="2"/>
        <charset val="238"/>
        <scheme val="minor"/>
      </rPr>
      <t>'Schneesturm'</t>
    </r>
  </si>
  <si>
    <r>
      <t>Tilia platyphyllos '</t>
    </r>
    <r>
      <rPr>
        <sz val="12"/>
        <rFont val="Calibri"/>
        <family val="2"/>
        <charset val="238"/>
        <scheme val="minor"/>
      </rPr>
      <t>Rubra</t>
    </r>
    <r>
      <rPr>
        <i/>
        <sz val="12"/>
        <rFont val="Calibri"/>
        <family val="2"/>
        <charset val="238"/>
        <scheme val="minor"/>
      </rPr>
      <t>'</t>
    </r>
  </si>
  <si>
    <r>
      <t xml:space="preserve">Acer platanoides </t>
    </r>
    <r>
      <rPr>
        <sz val="12"/>
        <rFont val="Calibri"/>
        <family val="2"/>
        <charset val="238"/>
        <scheme val="minor"/>
      </rPr>
      <t>'Drummondii'</t>
    </r>
  </si>
  <si>
    <r>
      <t>Crataegus laevigata '</t>
    </r>
    <r>
      <rPr>
        <sz val="12"/>
        <rFont val="Calibri"/>
        <family val="2"/>
        <charset val="238"/>
        <scheme val="minor"/>
      </rPr>
      <t>Masekii' (bílý nebo růžový kult.)</t>
    </r>
  </si>
  <si>
    <t>14-16 cm</t>
  </si>
  <si>
    <t>prunus serrulata</t>
  </si>
  <si>
    <t>Koelreuteria paniculata</t>
  </si>
  <si>
    <t>20-40</t>
  </si>
  <si>
    <t>Gleditsia triacanthos</t>
  </si>
  <si>
    <t>Ukotvení dřevin třemi nadzemními dřevěnými kůly</t>
  </si>
  <si>
    <t>Mulčovací kůra (střední frakce) (60 l/ks)</t>
  </si>
  <si>
    <t>Následná péče po dobu 3 let</t>
  </si>
  <si>
    <t>Položka</t>
  </si>
  <si>
    <t>Popis</t>
  </si>
  <si>
    <t>zhotovení závlahové mísy u soliterních dřevín do 1 m</t>
  </si>
  <si>
    <t>celkem za 1 rok</t>
  </si>
  <si>
    <t>celkem za 3 roky</t>
  </si>
  <si>
    <t>zhotovení závlahové mísy u solitérních dřevin do 0,5 m</t>
  </si>
  <si>
    <t>výchovný řez stromů</t>
  </si>
  <si>
    <t>Nálsedná péče u stromů</t>
  </si>
  <si>
    <t>Následná péče u keřů</t>
  </si>
  <si>
    <t>Chránička proti poškození kmínkku strunovou sekačkou</t>
  </si>
  <si>
    <t>lok. 1</t>
  </si>
  <si>
    <t xml:space="preserve">celkem materiál a práce </t>
  </si>
  <si>
    <t>CELKEM bez DPH</t>
  </si>
  <si>
    <t>CELKEM s DPH</t>
  </si>
  <si>
    <t>doprava veškerého materiálu</t>
  </si>
  <si>
    <t>odvoz a likvidace odpadu</t>
  </si>
  <si>
    <t>Ribes alpinum vč. kultivarů</t>
  </si>
  <si>
    <t>1x pletí všech stromů</t>
  </si>
  <si>
    <t>1x pletí všech keřů</t>
  </si>
  <si>
    <t>výchovný řez keřů</t>
  </si>
  <si>
    <t>580/81, k.ú. Kamýk</t>
  </si>
  <si>
    <t>230/1 a 236/1, k.ú. Modřany</t>
  </si>
  <si>
    <t>4400/417, k.ú. Modřany</t>
  </si>
  <si>
    <t>4400/437, k.ú. Modřany</t>
  </si>
  <si>
    <t>4400/498, k.ú. Modřany</t>
  </si>
  <si>
    <t>3963/1, k.ú. Modřany</t>
  </si>
  <si>
    <t>14 -16</t>
  </si>
  <si>
    <t>1137/1, k.ú. Modřany</t>
  </si>
  <si>
    <t>Výsadba stromů a keřů, včetně zálivky</t>
  </si>
  <si>
    <t>cena za 18 zálivek všech keřů</t>
  </si>
  <si>
    <t>cena za 18 zálivek všech stromů</t>
  </si>
  <si>
    <t>6x pletí všech stromů</t>
  </si>
  <si>
    <t>6x pletí všech keřů</t>
  </si>
  <si>
    <t>Příloha č. 1 Smlouvy o dílo - Podrobný položkový rozpočet - intravilán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</si>
</sst>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1"/>
      <color rgb="FF282E3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1"/>
      <color rgb="FF4D5156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CCCC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 style="thin">
        <color indexed="64"/>
      </top>
      <bottom/>
      <diagonal/>
    </border>
  </borders>
  <cellStyleXfs count="1">
    <xf numFmtId="0" fontId="0" fillId="0" borderId="0"/>
  </cellStyleXfs>
  <cellXfs count="546">
    <xf numFmtId="0" fontId="0" fillId="0" borderId="0" xfId="0"/>
    <xf numFmtId="0" fontId="2" fillId="0" borderId="0" xfId="0" applyNumberFormat="1" applyFont="1"/>
    <xf numFmtId="0" fontId="2" fillId="0" borderId="0" xfId="0" applyFont="1"/>
    <xf numFmtId="1" fontId="2" fillId="0" borderId="0" xfId="0" applyNumberFormat="1" applyFont="1" applyAlignment="1">
      <alignment horizontal="left"/>
    </xf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49" fontId="10" fillId="6" borderId="1" xfId="0" applyNumberFormat="1" applyFont="1" applyFill="1" applyBorder="1" applyAlignment="1">
      <alignment horizontal="left"/>
    </xf>
    <xf numFmtId="0" fontId="10" fillId="6" borderId="16" xfId="0" applyFont="1" applyFill="1" applyBorder="1" applyAlignment="1">
      <alignment horizontal="center"/>
    </xf>
    <xf numFmtId="49" fontId="10" fillId="6" borderId="16" xfId="0" applyNumberFormat="1" applyFont="1" applyFill="1" applyBorder="1" applyAlignment="1">
      <alignment horizontal="center"/>
    </xf>
    <xf numFmtId="0" fontId="4" fillId="6" borderId="16" xfId="0" applyFont="1" applyFill="1" applyBorder="1" applyAlignment="1">
      <alignment horizontal="center"/>
    </xf>
    <xf numFmtId="0" fontId="4" fillId="10" borderId="0" xfId="0" applyFont="1" applyFill="1" applyBorder="1" applyAlignment="1">
      <alignment horizontal="left" vertical="center"/>
    </xf>
    <xf numFmtId="0" fontId="4" fillId="6" borderId="11" xfId="0" applyFont="1" applyFill="1" applyBorder="1" applyAlignment="1">
      <alignment horizontal="left" wrapText="1"/>
    </xf>
    <xf numFmtId="0" fontId="4" fillId="0" borderId="0" xfId="0" applyFont="1" applyBorder="1"/>
    <xf numFmtId="0" fontId="7" fillId="0" borderId="0" xfId="0" applyFont="1" applyFill="1" applyBorder="1" applyAlignment="1">
      <alignment horizontal="center"/>
    </xf>
    <xf numFmtId="4" fontId="10" fillId="6" borderId="31" xfId="0" applyNumberFormat="1" applyFont="1" applyFill="1" applyBorder="1" applyAlignment="1">
      <alignment horizontal="right" vertical="center" wrapText="1"/>
    </xf>
    <xf numFmtId="0" fontId="7" fillId="6" borderId="16" xfId="0" applyFont="1" applyFill="1" applyBorder="1" applyAlignment="1">
      <alignment horizontal="center" vertical="center" wrapText="1"/>
    </xf>
    <xf numFmtId="49" fontId="4" fillId="18" borderId="1" xfId="0" applyNumberFormat="1" applyFont="1" applyFill="1" applyBorder="1" applyAlignment="1">
      <alignment horizontal="center" vertical="center"/>
    </xf>
    <xf numFmtId="0" fontId="4" fillId="18" borderId="31" xfId="0" applyFont="1" applyFill="1" applyBorder="1" applyAlignment="1">
      <alignment vertical="top" wrapText="1"/>
    </xf>
    <xf numFmtId="0" fontId="4" fillId="18" borderId="31" xfId="0" applyFont="1" applyFill="1" applyBorder="1" applyAlignment="1">
      <alignment horizontal="left" vertical="center"/>
    </xf>
    <xf numFmtId="49" fontId="4" fillId="6" borderId="5" xfId="0" applyNumberFormat="1" applyFont="1" applyFill="1" applyBorder="1" applyAlignment="1">
      <alignment horizontal="center"/>
    </xf>
    <xf numFmtId="0" fontId="4" fillId="6" borderId="11" xfId="0" applyFont="1" applyFill="1" applyBorder="1"/>
    <xf numFmtId="0" fontId="4" fillId="6" borderId="13" xfId="0" applyFont="1" applyFill="1" applyBorder="1" applyAlignment="1">
      <alignment horizontal="center" vertical="top" wrapText="1"/>
    </xf>
    <xf numFmtId="0" fontId="4" fillId="6" borderId="12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4" fillId="18" borderId="32" xfId="0" applyFont="1" applyFill="1" applyBorder="1" applyAlignment="1">
      <alignment vertical="center"/>
    </xf>
    <xf numFmtId="0" fontId="4" fillId="6" borderId="16" xfId="0" applyFont="1" applyFill="1" applyBorder="1"/>
    <xf numFmtId="49" fontId="4" fillId="6" borderId="1" xfId="0" applyNumberFormat="1" applyFont="1" applyFill="1" applyBorder="1" applyAlignment="1">
      <alignment horizontal="center"/>
    </xf>
    <xf numFmtId="0" fontId="4" fillId="11" borderId="16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5" fillId="11" borderId="1" xfId="0" applyFont="1" applyFill="1" applyBorder="1" applyAlignment="1">
      <alignment horizontal="center" vertical="center" wrapText="1"/>
    </xf>
    <xf numFmtId="49" fontId="4" fillId="11" borderId="31" xfId="0" applyNumberFormat="1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4" fillId="4" borderId="31" xfId="0" applyNumberFormat="1" applyFont="1" applyFill="1" applyBorder="1" applyAlignment="1">
      <alignment horizontal="center" vertical="center" wrapText="1"/>
    </xf>
    <xf numFmtId="0" fontId="4" fillId="18" borderId="11" xfId="0" applyFont="1" applyFill="1" applyBorder="1" applyAlignment="1">
      <alignment vertical="center"/>
    </xf>
    <xf numFmtId="0" fontId="4" fillId="18" borderId="11" xfId="0" applyFont="1" applyFill="1" applyBorder="1" applyAlignment="1">
      <alignment vertical="top" wrapText="1"/>
    </xf>
    <xf numFmtId="0" fontId="4" fillId="6" borderId="16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  <xf numFmtId="0" fontId="1" fillId="0" borderId="0" xfId="0" applyNumberFormat="1" applyFont="1"/>
    <xf numFmtId="0" fontId="0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/>
    <xf numFmtId="1" fontId="1" fillId="2" borderId="0" xfId="0" applyNumberFormat="1" applyFont="1" applyFill="1" applyAlignment="1">
      <alignment horizontal="left"/>
    </xf>
    <xf numFmtId="1" fontId="1" fillId="2" borderId="7" xfId="0" applyNumberFormat="1" applyFont="1" applyFill="1" applyBorder="1" applyAlignment="1">
      <alignment horizontal="left"/>
    </xf>
    <xf numFmtId="1" fontId="7" fillId="0" borderId="0" xfId="0" applyNumberFormat="1" applyFont="1" applyFill="1" applyBorder="1" applyAlignment="1">
      <alignment horizontal="left"/>
    </xf>
    <xf numFmtId="1" fontId="1" fillId="0" borderId="0" xfId="0" applyNumberFormat="1" applyFont="1" applyFill="1"/>
    <xf numFmtId="1" fontId="1" fillId="2" borderId="0" xfId="0" applyNumberFormat="1" applyFont="1" applyFill="1" applyBorder="1" applyAlignment="1">
      <alignment horizontal="left"/>
    </xf>
    <xf numFmtId="1" fontId="12" fillId="2" borderId="0" xfId="0" applyNumberFormat="1" applyFont="1" applyFill="1" applyAlignment="1">
      <alignment horizontal="left"/>
    </xf>
    <xf numFmtId="1" fontId="12" fillId="2" borderId="0" xfId="0" applyNumberFormat="1" applyFont="1" applyFill="1" applyBorder="1" applyAlignment="1">
      <alignment horizontal="left"/>
    </xf>
    <xf numFmtId="1" fontId="1" fillId="0" borderId="0" xfId="0" applyNumberFormat="1" applyFont="1" applyFill="1" applyBorder="1"/>
    <xf numFmtId="0" fontId="9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Border="1"/>
    <xf numFmtId="49" fontId="1" fillId="6" borderId="16" xfId="0" applyNumberFormat="1" applyFont="1" applyFill="1" applyBorder="1" applyAlignment="1">
      <alignment horizontal="center" vertical="center"/>
    </xf>
    <xf numFmtId="0" fontId="1" fillId="0" borderId="7" xfId="0" applyNumberFormat="1" applyFont="1" applyBorder="1"/>
    <xf numFmtId="0" fontId="1" fillId="0" borderId="0" xfId="0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left"/>
    </xf>
    <xf numFmtId="4" fontId="1" fillId="0" borderId="0" xfId="0" applyNumberFormat="1" applyFont="1" applyBorder="1" applyAlignment="1">
      <alignment horizontal="center"/>
    </xf>
    <xf numFmtId="0" fontId="1" fillId="2" borderId="16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wrapText="1"/>
    </xf>
    <xf numFmtId="0" fontId="1" fillId="2" borderId="31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wrapText="1"/>
    </xf>
    <xf numFmtId="0" fontId="1" fillId="2" borderId="33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wrapText="1"/>
    </xf>
    <xf numFmtId="0" fontId="1" fillId="2" borderId="32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left" wrapText="1"/>
    </xf>
    <xf numFmtId="0" fontId="1" fillId="6" borderId="16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49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/>
    <xf numFmtId="0" fontId="4" fillId="0" borderId="6" xfId="0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 applyProtection="1">
      <alignment horizontal="center" vertical="center"/>
    </xf>
    <xf numFmtId="0" fontId="4" fillId="0" borderId="27" xfId="0" applyFont="1" applyFill="1" applyBorder="1" applyAlignment="1" applyProtection="1">
      <alignment horizontal="center" vertical="center"/>
    </xf>
    <xf numFmtId="0" fontId="4" fillId="0" borderId="21" xfId="0" applyFont="1" applyFill="1" applyBorder="1" applyAlignment="1" applyProtection="1">
      <alignment horizontal="center" vertical="center"/>
    </xf>
    <xf numFmtId="0" fontId="4" fillId="0" borderId="25" xfId="0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10" fillId="0" borderId="14" xfId="0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0" fontId="4" fillId="0" borderId="26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41" xfId="0" applyFont="1" applyFill="1" applyBorder="1" applyAlignment="1" applyProtection="1">
      <alignment horizontal="center" vertical="center"/>
    </xf>
    <xf numFmtId="49" fontId="1" fillId="0" borderId="32" xfId="0" applyNumberFormat="1" applyFont="1" applyBorder="1" applyAlignment="1" applyProtection="1">
      <alignment horizontal="center"/>
    </xf>
    <xf numFmtId="49" fontId="1" fillId="0" borderId="36" xfId="0" applyNumberFormat="1" applyFont="1" applyBorder="1" applyAlignment="1" applyProtection="1">
      <alignment horizontal="center"/>
    </xf>
    <xf numFmtId="0" fontId="1" fillId="6" borderId="16" xfId="0" applyFont="1" applyFill="1" applyBorder="1" applyAlignment="1">
      <alignment horizontal="left" wrapText="1"/>
    </xf>
    <xf numFmtId="0" fontId="1" fillId="6" borderId="31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left" wrapText="1"/>
    </xf>
    <xf numFmtId="0" fontId="10" fillId="3" borderId="16" xfId="0" applyFont="1" applyFill="1" applyBorder="1" applyAlignment="1">
      <alignment horizontal="left" wrapText="1"/>
    </xf>
    <xf numFmtId="0" fontId="10" fillId="3" borderId="31" xfId="0" applyFont="1" applyFill="1" applyBorder="1" applyAlignment="1">
      <alignment horizontal="left" wrapText="1"/>
    </xf>
    <xf numFmtId="0" fontId="4" fillId="18" borderId="11" xfId="0" applyFont="1" applyFill="1" applyBorder="1" applyAlignment="1">
      <alignment horizontal="center" vertical="center"/>
    </xf>
    <xf numFmtId="0" fontId="4" fillId="18" borderId="16" xfId="0" applyFont="1" applyFill="1" applyBorder="1" applyAlignment="1">
      <alignment horizontal="center" vertical="center"/>
    </xf>
    <xf numFmtId="0" fontId="4" fillId="18" borderId="31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8" fillId="6" borderId="16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center" vertical="center"/>
    </xf>
    <xf numFmtId="0" fontId="1" fillId="6" borderId="31" xfId="0" applyFont="1" applyFill="1" applyBorder="1" applyAlignment="1">
      <alignment horizontal="center" vertical="center"/>
    </xf>
    <xf numFmtId="0" fontId="4" fillId="13" borderId="11" xfId="0" applyFont="1" applyFill="1" applyBorder="1" applyAlignment="1">
      <alignment horizontal="left" vertical="center"/>
    </xf>
    <xf numFmtId="0" fontId="4" fillId="13" borderId="16" xfId="0" applyFont="1" applyFill="1" applyBorder="1" applyAlignment="1">
      <alignment horizontal="left" vertical="center"/>
    </xf>
    <xf numFmtId="0" fontId="4" fillId="13" borderId="31" xfId="0" applyFont="1" applyFill="1" applyBorder="1" applyAlignment="1">
      <alignment horizontal="left" vertical="center"/>
    </xf>
    <xf numFmtId="0" fontId="10" fillId="18" borderId="11" xfId="0" applyFont="1" applyFill="1" applyBorder="1" applyAlignment="1">
      <alignment horizontal="left" wrapText="1"/>
    </xf>
    <xf numFmtId="0" fontId="10" fillId="18" borderId="16" xfId="0" applyFont="1" applyFill="1" applyBorder="1" applyAlignment="1">
      <alignment horizontal="left" wrapText="1"/>
    </xf>
    <xf numFmtId="0" fontId="10" fillId="18" borderId="31" xfId="0" applyFont="1" applyFill="1" applyBorder="1" applyAlignment="1">
      <alignment horizontal="left" wrapText="1"/>
    </xf>
    <xf numFmtId="0" fontId="4" fillId="0" borderId="25" xfId="0" applyFont="1" applyFill="1" applyBorder="1" applyAlignment="1" applyProtection="1">
      <alignment horizontal="center" vertical="center"/>
    </xf>
    <xf numFmtId="0" fontId="6" fillId="14" borderId="8" xfId="0" applyFont="1" applyFill="1" applyBorder="1" applyAlignment="1" applyProtection="1">
      <alignment horizontal="center"/>
    </xf>
    <xf numFmtId="0" fontId="1" fillId="14" borderId="10" xfId="0" applyFont="1" applyFill="1" applyBorder="1" applyAlignment="1" applyProtection="1">
      <alignment horizontal="center"/>
    </xf>
    <xf numFmtId="0" fontId="1" fillId="14" borderId="26" xfId="0" applyFont="1" applyFill="1" applyBorder="1" applyAlignment="1" applyProtection="1">
      <alignment horizontal="center"/>
    </xf>
    <xf numFmtId="49" fontId="7" fillId="14" borderId="9" xfId="0" applyNumberFormat="1" applyFont="1" applyFill="1" applyBorder="1" applyAlignment="1" applyProtection="1">
      <alignment horizontal="center"/>
    </xf>
    <xf numFmtId="0" fontId="1" fillId="0" borderId="26" xfId="0" applyFont="1" applyFill="1" applyBorder="1" applyAlignment="1" applyProtection="1">
      <alignment horizontal="center"/>
    </xf>
    <xf numFmtId="0" fontId="1" fillId="0" borderId="9" xfId="0" applyFont="1" applyFill="1" applyBorder="1" applyAlignment="1" applyProtection="1">
      <alignment horizontal="center"/>
    </xf>
    <xf numFmtId="0" fontId="7" fillId="0" borderId="26" xfId="0" applyFont="1" applyFill="1" applyBorder="1" applyAlignment="1" applyProtection="1">
      <alignment horizontal="center"/>
    </xf>
    <xf numFmtId="0" fontId="4" fillId="0" borderId="5" xfId="0" applyFont="1" applyFill="1" applyBorder="1" applyAlignment="1" applyProtection="1">
      <alignment horizontal="center" vertical="center"/>
    </xf>
    <xf numFmtId="0" fontId="11" fillId="14" borderId="13" xfId="0" applyFont="1" applyFill="1" applyBorder="1" applyAlignment="1" applyProtection="1">
      <alignment horizontal="center" vertical="center" wrapText="1"/>
    </xf>
    <xf numFmtId="0" fontId="1" fillId="14" borderId="17" xfId="0" applyFont="1" applyFill="1" applyBorder="1" applyAlignment="1" applyProtection="1">
      <alignment horizontal="center"/>
    </xf>
    <xf numFmtId="0" fontId="1" fillId="14" borderId="5" xfId="0" applyFont="1" applyFill="1" applyBorder="1" applyAlignment="1" applyProtection="1">
      <alignment horizontal="center"/>
    </xf>
    <xf numFmtId="49" fontId="7" fillId="14" borderId="3" xfId="0" applyNumberFormat="1" applyFont="1" applyFill="1" applyBorder="1" applyAlignment="1" applyProtection="1">
      <alignment horizontal="center"/>
    </xf>
    <xf numFmtId="0" fontId="1" fillId="0" borderId="17" xfId="0" applyFont="1" applyFill="1" applyBorder="1" applyAlignment="1" applyProtection="1">
      <alignment horizontal="center"/>
    </xf>
    <xf numFmtId="0" fontId="1" fillId="0" borderId="3" xfId="0" applyFont="1" applyFill="1" applyBorder="1" applyAlignment="1" applyProtection="1">
      <alignment horizontal="center"/>
    </xf>
    <xf numFmtId="0" fontId="7" fillId="0" borderId="17" xfId="0" applyFont="1" applyFill="1" applyBorder="1" applyAlignment="1" applyProtection="1">
      <alignment horizontal="center"/>
    </xf>
    <xf numFmtId="0" fontId="7" fillId="5" borderId="26" xfId="0" applyFont="1" applyFill="1" applyBorder="1" applyAlignment="1" applyProtection="1">
      <alignment horizontal="center"/>
    </xf>
    <xf numFmtId="0" fontId="7" fillId="5" borderId="9" xfId="0" applyFont="1" applyFill="1" applyBorder="1" applyAlignment="1" applyProtection="1">
      <alignment horizontal="center"/>
    </xf>
    <xf numFmtId="49" fontId="7" fillId="5" borderId="26" xfId="0" applyNumberFormat="1" applyFont="1" applyFill="1" applyBorder="1" applyAlignment="1" applyProtection="1">
      <alignment horizontal="center"/>
    </xf>
    <xf numFmtId="0" fontId="7" fillId="0" borderId="10" xfId="0" applyFont="1" applyFill="1" applyBorder="1" applyAlignment="1" applyProtection="1">
      <alignment horizontal="center"/>
    </xf>
    <xf numFmtId="0" fontId="9" fillId="5" borderId="21" xfId="0" applyFont="1" applyFill="1" applyBorder="1" applyAlignment="1" applyProtection="1">
      <alignment horizontal="center"/>
    </xf>
    <xf numFmtId="0" fontId="7" fillId="5" borderId="22" xfId="0" applyFont="1" applyFill="1" applyBorder="1" applyAlignment="1" applyProtection="1">
      <alignment horizontal="center"/>
    </xf>
    <xf numFmtId="0" fontId="7" fillId="5" borderId="21" xfId="0" applyFont="1" applyFill="1" applyBorder="1" applyAlignment="1" applyProtection="1">
      <alignment horizontal="center"/>
    </xf>
    <xf numFmtId="0" fontId="7" fillId="5" borderId="23" xfId="0" applyFont="1" applyFill="1" applyBorder="1" applyAlignment="1" applyProtection="1">
      <alignment horizontal="center"/>
    </xf>
    <xf numFmtId="49" fontId="7" fillId="5" borderId="8" xfId="0" applyNumberFormat="1" applyFont="1" applyFill="1" applyBorder="1" applyAlignment="1" applyProtection="1">
      <alignment horizontal="center"/>
    </xf>
    <xf numFmtId="0" fontId="7" fillId="0" borderId="22" xfId="0" applyFont="1" applyFill="1" applyBorder="1" applyAlignment="1" applyProtection="1">
      <alignment horizontal="center"/>
    </xf>
    <xf numFmtId="0" fontId="7" fillId="0" borderId="24" xfId="0" applyFont="1" applyFill="1" applyBorder="1" applyAlignment="1" applyProtection="1">
      <alignment horizontal="center"/>
    </xf>
    <xf numFmtId="0" fontId="7" fillId="0" borderId="21" xfId="0" applyFont="1" applyFill="1" applyBorder="1" applyAlignment="1" applyProtection="1">
      <alignment horizontal="center"/>
    </xf>
    <xf numFmtId="0" fontId="6" fillId="14" borderId="26" xfId="0" applyFont="1" applyFill="1" applyBorder="1" applyAlignment="1" applyProtection="1">
      <alignment horizontal="center"/>
    </xf>
    <xf numFmtId="0" fontId="7" fillId="14" borderId="9" xfId="0" applyFont="1" applyFill="1" applyBorder="1" applyAlignment="1" applyProtection="1">
      <alignment horizontal="center"/>
    </xf>
    <xf numFmtId="0" fontId="7" fillId="14" borderId="26" xfId="0" applyFont="1" applyFill="1" applyBorder="1" applyAlignment="1" applyProtection="1">
      <alignment horizontal="center"/>
    </xf>
    <xf numFmtId="0" fontId="7" fillId="14" borderId="21" xfId="0" applyFont="1" applyFill="1" applyBorder="1" applyAlignment="1" applyProtection="1">
      <alignment horizontal="center"/>
    </xf>
    <xf numFmtId="49" fontId="7" fillId="14" borderId="8" xfId="0" applyNumberFormat="1" applyFont="1" applyFill="1" applyBorder="1" applyAlignment="1" applyProtection="1">
      <alignment horizontal="center"/>
    </xf>
    <xf numFmtId="0" fontId="7" fillId="0" borderId="9" xfId="0" applyFont="1" applyFill="1" applyBorder="1" applyAlignment="1" applyProtection="1">
      <alignment horizontal="center"/>
    </xf>
    <xf numFmtId="49" fontId="7" fillId="14" borderId="19" xfId="0" applyNumberFormat="1" applyFont="1" applyFill="1" applyBorder="1" applyAlignment="1" applyProtection="1">
      <alignment horizontal="center"/>
    </xf>
    <xf numFmtId="0" fontId="7" fillId="0" borderId="23" xfId="0" applyFont="1" applyFill="1" applyBorder="1" applyAlignment="1" applyProtection="1">
      <alignment horizontal="center"/>
    </xf>
    <xf numFmtId="0" fontId="1" fillId="0" borderId="19" xfId="0" applyFont="1" applyFill="1" applyBorder="1" applyAlignment="1" applyProtection="1">
      <alignment horizontal="center"/>
    </xf>
    <xf numFmtId="49" fontId="7" fillId="14" borderId="21" xfId="0" applyNumberFormat="1" applyFont="1" applyFill="1" applyBorder="1" applyAlignment="1" applyProtection="1">
      <alignment horizontal="center"/>
    </xf>
    <xf numFmtId="0" fontId="7" fillId="0" borderId="8" xfId="0" applyFont="1" applyFill="1" applyBorder="1" applyAlignment="1" applyProtection="1">
      <alignment horizontal="center"/>
    </xf>
    <xf numFmtId="0" fontId="1" fillId="0" borderId="21" xfId="0" applyFont="1" applyFill="1" applyBorder="1" applyAlignment="1" applyProtection="1">
      <alignment horizontal="center"/>
    </xf>
    <xf numFmtId="49" fontId="7" fillId="14" borderId="25" xfId="0" applyNumberFormat="1" applyFont="1" applyFill="1" applyBorder="1" applyAlignment="1" applyProtection="1">
      <alignment horizontal="center"/>
    </xf>
    <xf numFmtId="0" fontId="6" fillId="15" borderId="26" xfId="0" applyFont="1" applyFill="1" applyBorder="1" applyAlignment="1" applyProtection="1">
      <alignment horizontal="center"/>
    </xf>
    <xf numFmtId="0" fontId="7" fillId="15" borderId="9" xfId="0" applyFont="1" applyFill="1" applyBorder="1" applyAlignment="1" applyProtection="1">
      <alignment horizontal="center"/>
    </xf>
    <xf numFmtId="0" fontId="7" fillId="15" borderId="26" xfId="0" applyFont="1" applyFill="1" applyBorder="1" applyAlignment="1" applyProtection="1">
      <alignment horizontal="center"/>
    </xf>
    <xf numFmtId="49" fontId="7" fillId="15" borderId="21" xfId="0" applyNumberFormat="1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center"/>
    </xf>
    <xf numFmtId="0" fontId="1" fillId="0" borderId="25" xfId="0" applyFont="1" applyFill="1" applyBorder="1" applyAlignment="1" applyProtection="1">
      <alignment horizontal="center"/>
    </xf>
    <xf numFmtId="0" fontId="9" fillId="5" borderId="26" xfId="0" applyFont="1" applyFill="1" applyBorder="1" applyAlignment="1" applyProtection="1">
      <alignment horizontal="center"/>
    </xf>
    <xf numFmtId="49" fontId="7" fillId="5" borderId="17" xfId="0" applyNumberFormat="1" applyFont="1" applyFill="1" applyBorder="1" applyAlignment="1" applyProtection="1">
      <alignment horizontal="center"/>
    </xf>
    <xf numFmtId="0" fontId="7" fillId="0" borderId="4" xfId="0" applyFont="1" applyFill="1" applyBorder="1" applyAlignment="1" applyProtection="1">
      <alignment horizontal="center"/>
    </xf>
    <xf numFmtId="0" fontId="4" fillId="0" borderId="15" xfId="0" applyFont="1" applyFill="1" applyBorder="1" applyAlignment="1" applyProtection="1">
      <alignment horizontal="center" vertical="center"/>
    </xf>
    <xf numFmtId="0" fontId="6" fillId="15" borderId="14" xfId="0" applyFont="1" applyFill="1" applyBorder="1" applyAlignment="1" applyProtection="1">
      <alignment horizontal="center"/>
    </xf>
    <xf numFmtId="0" fontId="1" fillId="15" borderId="33" xfId="0" applyFont="1" applyFill="1" applyBorder="1" applyAlignment="1" applyProtection="1">
      <alignment horizontal="center"/>
    </xf>
    <xf numFmtId="0" fontId="1" fillId="15" borderId="14" xfId="0" applyFont="1" applyFill="1" applyBorder="1" applyAlignment="1" applyProtection="1">
      <alignment horizontal="center"/>
    </xf>
    <xf numFmtId="49" fontId="7" fillId="15" borderId="26" xfId="0" applyNumberFormat="1" applyFont="1" applyFill="1" applyBorder="1" applyAlignment="1" applyProtection="1">
      <alignment horizontal="center"/>
    </xf>
    <xf numFmtId="0" fontId="1" fillId="0" borderId="33" xfId="0" applyFont="1" applyFill="1" applyBorder="1" applyAlignment="1" applyProtection="1">
      <alignment horizontal="center"/>
    </xf>
    <xf numFmtId="0" fontId="1" fillId="0" borderId="32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center" vertical="center"/>
    </xf>
    <xf numFmtId="0" fontId="9" fillId="14" borderId="21" xfId="0" applyFont="1" applyFill="1" applyBorder="1" applyAlignment="1" applyProtection="1">
      <alignment horizontal="center"/>
    </xf>
    <xf numFmtId="0" fontId="7" fillId="14" borderId="22" xfId="0" applyFont="1" applyFill="1" applyBorder="1" applyAlignment="1" applyProtection="1">
      <alignment horizontal="center"/>
    </xf>
    <xf numFmtId="0" fontId="1" fillId="14" borderId="21" xfId="0" applyFont="1" applyFill="1" applyBorder="1" applyAlignment="1" applyProtection="1">
      <alignment horizontal="center"/>
    </xf>
    <xf numFmtId="0" fontId="1" fillId="14" borderId="22" xfId="0" applyFont="1" applyFill="1" applyBorder="1" applyAlignment="1" applyProtection="1">
      <alignment horizontal="center"/>
    </xf>
    <xf numFmtId="49" fontId="1" fillId="14" borderId="21" xfId="0" applyNumberFormat="1" applyFont="1" applyFill="1" applyBorder="1" applyAlignment="1" applyProtection="1">
      <alignment horizontal="center"/>
    </xf>
    <xf numFmtId="0" fontId="1" fillId="0" borderId="22" xfId="0" applyFont="1" applyFill="1" applyBorder="1" applyAlignment="1" applyProtection="1">
      <alignment horizontal="center"/>
    </xf>
    <xf numFmtId="0" fontId="1" fillId="0" borderId="23" xfId="0" applyFont="1" applyFill="1" applyBorder="1" applyAlignment="1" applyProtection="1">
      <alignment horizontal="center"/>
    </xf>
    <xf numFmtId="0" fontId="4" fillId="0" borderId="14" xfId="0" applyFont="1" applyFill="1" applyBorder="1" applyAlignment="1" applyProtection="1">
      <alignment horizontal="center" vertical="center"/>
    </xf>
    <xf numFmtId="0" fontId="7" fillId="9" borderId="27" xfId="0" applyFont="1" applyFill="1" applyBorder="1" applyAlignment="1" applyProtection="1">
      <alignment horizontal="center"/>
    </xf>
    <xf numFmtId="0" fontId="1" fillId="9" borderId="29" xfId="0" applyFont="1" applyFill="1" applyBorder="1" applyAlignment="1" applyProtection="1">
      <alignment horizontal="center"/>
    </xf>
    <xf numFmtId="0" fontId="1" fillId="9" borderId="27" xfId="0" applyFont="1" applyFill="1" applyBorder="1" applyAlignment="1" applyProtection="1">
      <alignment horizontal="center"/>
    </xf>
    <xf numFmtId="0" fontId="1" fillId="9" borderId="30" xfId="0" applyFont="1" applyFill="1" applyBorder="1" applyAlignment="1" applyProtection="1">
      <alignment horizontal="center"/>
    </xf>
    <xf numFmtId="49" fontId="1" fillId="9" borderId="27" xfId="0" applyNumberFormat="1" applyFont="1" applyFill="1" applyBorder="1" applyAlignment="1" applyProtection="1">
      <alignment horizontal="center"/>
    </xf>
    <xf numFmtId="0" fontId="1" fillId="0" borderId="30" xfId="0" applyFont="1" applyFill="1" applyBorder="1" applyAlignment="1" applyProtection="1">
      <alignment horizontal="center"/>
    </xf>
    <xf numFmtId="0" fontId="1" fillId="0" borderId="27" xfId="0" applyFont="1" applyFill="1" applyBorder="1" applyAlignment="1" applyProtection="1">
      <alignment horizontal="center"/>
    </xf>
    <xf numFmtId="0" fontId="1" fillId="5" borderId="21" xfId="0" applyFont="1" applyFill="1" applyBorder="1" applyAlignment="1" applyProtection="1">
      <alignment horizontal="center"/>
    </xf>
    <xf numFmtId="0" fontId="1" fillId="5" borderId="23" xfId="0" applyFont="1" applyFill="1" applyBorder="1" applyAlignment="1" applyProtection="1">
      <alignment horizontal="center"/>
    </xf>
    <xf numFmtId="49" fontId="7" fillId="5" borderId="19" xfId="0" applyNumberFormat="1" applyFont="1" applyFill="1" applyBorder="1" applyAlignment="1" applyProtection="1">
      <alignment horizontal="center"/>
    </xf>
    <xf numFmtId="0" fontId="7" fillId="5" borderId="6" xfId="0" applyFont="1" applyFill="1" applyBorder="1" applyAlignment="1" applyProtection="1">
      <alignment horizontal="center"/>
    </xf>
    <xf numFmtId="0" fontId="1" fillId="5" borderId="26" xfId="0" applyFont="1" applyFill="1" applyBorder="1" applyAlignment="1" applyProtection="1">
      <alignment horizontal="center"/>
    </xf>
    <xf numFmtId="0" fontId="1" fillId="14" borderId="25" xfId="0" applyFont="1" applyFill="1" applyBorder="1" applyAlignment="1" applyProtection="1">
      <alignment horizontal="center"/>
    </xf>
    <xf numFmtId="0" fontId="1" fillId="14" borderId="6" xfId="0" applyFont="1" applyFill="1" applyBorder="1" applyAlignment="1" applyProtection="1">
      <alignment horizontal="center"/>
    </xf>
    <xf numFmtId="0" fontId="1" fillId="0" borderId="6" xfId="0" applyFont="1" applyFill="1" applyBorder="1" applyAlignment="1" applyProtection="1">
      <alignment horizontal="center"/>
    </xf>
    <xf numFmtId="0" fontId="9" fillId="14" borderId="36" xfId="0" applyFont="1" applyFill="1" applyBorder="1" applyAlignment="1" applyProtection="1">
      <alignment horizontal="center"/>
    </xf>
    <xf numFmtId="0" fontId="1" fillId="14" borderId="3" xfId="0" applyFont="1" applyFill="1" applyBorder="1" applyAlignment="1" applyProtection="1">
      <alignment horizontal="center"/>
    </xf>
    <xf numFmtId="0" fontId="1" fillId="14" borderId="2" xfId="0" applyFont="1" applyFill="1" applyBorder="1" applyAlignment="1" applyProtection="1">
      <alignment horizontal="center"/>
    </xf>
    <xf numFmtId="49" fontId="7" fillId="14" borderId="17" xfId="0" applyNumberFormat="1" applyFont="1" applyFill="1" applyBorder="1" applyAlignment="1" applyProtection="1">
      <alignment horizontal="center"/>
    </xf>
    <xf numFmtId="0" fontId="7" fillId="0" borderId="2" xfId="0" applyFont="1" applyFill="1" applyBorder="1" applyAlignment="1" applyProtection="1">
      <alignment horizontal="center"/>
    </xf>
    <xf numFmtId="0" fontId="9" fillId="14" borderId="27" xfId="0" applyFont="1" applyFill="1" applyBorder="1" applyAlignment="1" applyProtection="1">
      <alignment horizontal="center"/>
    </xf>
    <xf numFmtId="0" fontId="1" fillId="14" borderId="29" xfId="0" applyFont="1" applyFill="1" applyBorder="1" applyAlignment="1" applyProtection="1">
      <alignment horizontal="center"/>
    </xf>
    <xf numFmtId="0" fontId="1" fillId="14" borderId="27" xfId="0" applyFont="1" applyFill="1" applyBorder="1" applyAlignment="1" applyProtection="1">
      <alignment horizontal="center"/>
    </xf>
    <xf numFmtId="0" fontId="1" fillId="14" borderId="30" xfId="0" applyFont="1" applyFill="1" applyBorder="1" applyAlignment="1" applyProtection="1">
      <alignment horizontal="center"/>
    </xf>
    <xf numFmtId="49" fontId="7" fillId="14" borderId="27" xfId="0" applyNumberFormat="1" applyFont="1" applyFill="1" applyBorder="1" applyAlignment="1" applyProtection="1">
      <alignment horizontal="center"/>
    </xf>
    <xf numFmtId="0" fontId="7" fillId="0" borderId="29" xfId="0" applyFont="1" applyFill="1" applyBorder="1" applyAlignment="1" applyProtection="1">
      <alignment horizontal="center"/>
    </xf>
    <xf numFmtId="0" fontId="7" fillId="0" borderId="27" xfId="0" applyFont="1" applyFill="1" applyBorder="1" applyAlignment="1" applyProtection="1">
      <alignment horizontal="center"/>
    </xf>
    <xf numFmtId="0" fontId="7" fillId="0" borderId="30" xfId="0" applyFont="1" applyFill="1" applyBorder="1" applyAlignment="1" applyProtection="1">
      <alignment horizontal="center"/>
    </xf>
    <xf numFmtId="0" fontId="1" fillId="5" borderId="22" xfId="0" applyFont="1" applyFill="1" applyBorder="1" applyAlignment="1" applyProtection="1">
      <alignment horizontal="center"/>
    </xf>
    <xf numFmtId="0" fontId="1" fillId="14" borderId="23" xfId="0" applyFont="1" applyFill="1" applyBorder="1" applyAlignment="1" applyProtection="1">
      <alignment horizontal="center"/>
    </xf>
    <xf numFmtId="49" fontId="7" fillId="0" borderId="21" xfId="0" applyNumberFormat="1" applyFont="1" applyFill="1" applyBorder="1" applyAlignment="1" applyProtection="1">
      <alignment horizontal="center"/>
    </xf>
    <xf numFmtId="0" fontId="9" fillId="9" borderId="26" xfId="0" applyFont="1" applyFill="1" applyBorder="1" applyAlignment="1" applyProtection="1">
      <alignment horizontal="center"/>
    </xf>
    <xf numFmtId="0" fontId="1" fillId="9" borderId="22" xfId="0" applyFont="1" applyFill="1" applyBorder="1" applyAlignment="1" applyProtection="1">
      <alignment horizontal="center"/>
    </xf>
    <xf numFmtId="0" fontId="1" fillId="9" borderId="21" xfId="0" applyFont="1" applyFill="1" applyBorder="1" applyAlignment="1" applyProtection="1">
      <alignment horizontal="center"/>
    </xf>
    <xf numFmtId="0" fontId="1" fillId="9" borderId="23" xfId="0" applyFont="1" applyFill="1" applyBorder="1" applyAlignment="1" applyProtection="1">
      <alignment horizontal="center"/>
    </xf>
    <xf numFmtId="49" fontId="1" fillId="9" borderId="21" xfId="0" applyNumberFormat="1" applyFont="1" applyFill="1" applyBorder="1" applyAlignment="1" applyProtection="1">
      <alignment horizontal="center"/>
    </xf>
    <xf numFmtId="0" fontId="10" fillId="0" borderId="1" xfId="0" applyFont="1" applyFill="1" applyBorder="1" applyAlignment="1" applyProtection="1">
      <alignment horizontal="center" vertical="center"/>
    </xf>
    <xf numFmtId="0" fontId="9" fillId="9" borderId="1" xfId="0" applyFont="1" applyFill="1" applyBorder="1" applyAlignment="1" applyProtection="1">
      <alignment horizontal="center"/>
    </xf>
    <xf numFmtId="0" fontId="1" fillId="9" borderId="16" xfId="0" applyFont="1" applyFill="1" applyBorder="1" applyAlignment="1" applyProtection="1">
      <alignment horizontal="center"/>
    </xf>
    <xf numFmtId="0" fontId="1" fillId="9" borderId="1" xfId="0" applyFont="1" applyFill="1" applyBorder="1" applyAlignment="1" applyProtection="1">
      <alignment horizontal="center"/>
    </xf>
    <xf numFmtId="0" fontId="1" fillId="9" borderId="31" xfId="0" applyFont="1" applyFill="1" applyBorder="1" applyAlignment="1" applyProtection="1">
      <alignment horizontal="center"/>
    </xf>
    <xf numFmtId="49" fontId="1" fillId="9" borderId="1" xfId="0" applyNumberFormat="1" applyFont="1" applyFill="1" applyBorder="1" applyAlignment="1" applyProtection="1">
      <alignment horizontal="center"/>
    </xf>
    <xf numFmtId="0" fontId="7" fillId="0" borderId="16" xfId="0" applyFont="1" applyFill="1" applyBorder="1" applyAlignment="1" applyProtection="1">
      <alignment horizontal="center"/>
    </xf>
    <xf numFmtId="0" fontId="7" fillId="0" borderId="1" xfId="0" applyFont="1" applyFill="1" applyBorder="1" applyAlignment="1" applyProtection="1">
      <alignment horizontal="center"/>
    </xf>
    <xf numFmtId="0" fontId="7" fillId="0" borderId="31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center" vertical="center" wrapText="1"/>
    </xf>
    <xf numFmtId="0" fontId="7" fillId="5" borderId="8" xfId="0" applyFont="1" applyFill="1" applyBorder="1" applyAlignment="1" applyProtection="1">
      <alignment horizontal="center"/>
    </xf>
    <xf numFmtId="49" fontId="7" fillId="5" borderId="25" xfId="0" applyNumberFormat="1" applyFont="1" applyFill="1" applyBorder="1" applyAlignment="1" applyProtection="1">
      <alignment horizontal="center"/>
    </xf>
    <xf numFmtId="49" fontId="7" fillId="5" borderId="21" xfId="0" applyNumberFormat="1" applyFont="1" applyFill="1" applyBorder="1" applyAlignment="1" applyProtection="1">
      <alignment horizontal="center"/>
    </xf>
    <xf numFmtId="0" fontId="1" fillId="0" borderId="8" xfId="0" applyFont="1" applyFill="1" applyBorder="1" applyAlignment="1" applyProtection="1">
      <alignment horizontal="center"/>
    </xf>
    <xf numFmtId="0" fontId="9" fillId="14" borderId="26" xfId="0" applyFont="1" applyFill="1" applyBorder="1" applyAlignment="1" applyProtection="1">
      <alignment horizontal="center"/>
    </xf>
    <xf numFmtId="0" fontId="7" fillId="14" borderId="8" xfId="0" applyFont="1" applyFill="1" applyBorder="1" applyAlignment="1" applyProtection="1">
      <alignment horizontal="center"/>
    </xf>
    <xf numFmtId="0" fontId="4" fillId="0" borderId="5" xfId="0" applyFont="1" applyFill="1" applyBorder="1" applyAlignment="1" applyProtection="1">
      <alignment horizontal="center" vertical="center" wrapText="1"/>
    </xf>
    <xf numFmtId="0" fontId="1" fillId="14" borderId="9" xfId="0" applyFont="1" applyFill="1" applyBorder="1" applyAlignment="1" applyProtection="1">
      <alignment horizontal="center"/>
    </xf>
    <xf numFmtId="0" fontId="1" fillId="14" borderId="8" xfId="0" applyFont="1" applyFill="1" applyBorder="1" applyAlignment="1" applyProtection="1">
      <alignment horizontal="center"/>
    </xf>
    <xf numFmtId="0" fontId="6" fillId="9" borderId="27" xfId="0" applyFont="1" applyFill="1" applyBorder="1" applyAlignment="1" applyProtection="1">
      <alignment horizontal="center"/>
    </xf>
    <xf numFmtId="49" fontId="1" fillId="9" borderId="30" xfId="0" applyNumberFormat="1" applyFont="1" applyFill="1" applyBorder="1" applyAlignment="1" applyProtection="1">
      <alignment horizontal="center"/>
    </xf>
    <xf numFmtId="0" fontId="1" fillId="0" borderId="29" xfId="0" applyFont="1" applyFill="1" applyBorder="1" applyAlignment="1" applyProtection="1">
      <alignment horizontal="center"/>
    </xf>
    <xf numFmtId="49" fontId="1" fillId="14" borderId="23" xfId="0" applyNumberFormat="1" applyFont="1" applyFill="1" applyBorder="1" applyAlignment="1" applyProtection="1">
      <alignment horizontal="center"/>
    </xf>
    <xf numFmtId="0" fontId="6" fillId="14" borderId="25" xfId="0" applyFont="1" applyFill="1" applyBorder="1" applyAlignment="1" applyProtection="1">
      <alignment horizontal="center"/>
    </xf>
    <xf numFmtId="0" fontId="1" fillId="14" borderId="18" xfId="0" applyFont="1" applyFill="1" applyBorder="1" applyAlignment="1" applyProtection="1">
      <alignment horizontal="center"/>
    </xf>
    <xf numFmtId="0" fontId="1" fillId="14" borderId="19" xfId="0" applyFont="1" applyFill="1" applyBorder="1" applyAlignment="1" applyProtection="1">
      <alignment horizontal="center"/>
    </xf>
    <xf numFmtId="0" fontId="1" fillId="14" borderId="20" xfId="0" applyFont="1" applyFill="1" applyBorder="1" applyAlignment="1" applyProtection="1">
      <alignment horizontal="center"/>
    </xf>
    <xf numFmtId="49" fontId="1" fillId="14" borderId="20" xfId="0" applyNumberFormat="1" applyFont="1" applyFill="1" applyBorder="1" applyAlignment="1" applyProtection="1">
      <alignment horizontal="center"/>
    </xf>
    <xf numFmtId="0" fontId="1" fillId="0" borderId="18" xfId="0" applyFont="1" applyFill="1" applyBorder="1" applyAlignment="1" applyProtection="1">
      <alignment horizontal="center"/>
    </xf>
    <xf numFmtId="0" fontId="1" fillId="0" borderId="20" xfId="0" applyFont="1" applyFill="1" applyBorder="1" applyAlignment="1" applyProtection="1">
      <alignment horizontal="center"/>
    </xf>
    <xf numFmtId="0" fontId="4" fillId="0" borderId="13" xfId="0" applyFont="1" applyFill="1" applyBorder="1" applyAlignment="1" applyProtection="1">
      <alignment horizontal="center" vertical="center"/>
    </xf>
    <xf numFmtId="0" fontId="6" fillId="14" borderId="17" xfId="0" applyFont="1" applyFill="1" applyBorder="1" applyAlignment="1" applyProtection="1">
      <alignment horizontal="center"/>
    </xf>
    <xf numFmtId="49" fontId="1" fillId="14" borderId="2" xfId="0" applyNumberFormat="1" applyFont="1" applyFill="1" applyBorder="1" applyAlignment="1" applyProtection="1">
      <alignment horizontal="center"/>
    </xf>
    <xf numFmtId="0" fontId="1" fillId="0" borderId="4" xfId="0" applyFont="1" applyFill="1" applyBorder="1" applyAlignment="1" applyProtection="1">
      <alignment horizontal="center"/>
    </xf>
    <xf numFmtId="0" fontId="4" fillId="0" borderId="35" xfId="0" applyFont="1" applyFill="1" applyBorder="1" applyAlignment="1" applyProtection="1">
      <alignment horizontal="center" vertical="center"/>
    </xf>
    <xf numFmtId="0" fontId="9" fillId="9" borderId="27" xfId="0" applyFont="1" applyFill="1" applyBorder="1" applyAlignment="1" applyProtection="1">
      <alignment horizontal="center"/>
    </xf>
    <xf numFmtId="0" fontId="4" fillId="0" borderId="37" xfId="0" applyFont="1" applyFill="1" applyBorder="1" applyAlignment="1" applyProtection="1">
      <alignment horizontal="center" vertical="center"/>
    </xf>
    <xf numFmtId="0" fontId="9" fillId="14" borderId="23" xfId="0" applyFont="1" applyFill="1" applyBorder="1" applyAlignment="1" applyProtection="1">
      <alignment horizontal="center"/>
    </xf>
    <xf numFmtId="49" fontId="7" fillId="14" borderId="23" xfId="0" applyNumberFormat="1" applyFont="1" applyFill="1" applyBorder="1" applyAlignment="1" applyProtection="1">
      <alignment horizontal="center"/>
    </xf>
    <xf numFmtId="0" fontId="4" fillId="0" borderId="38" xfId="0" applyFont="1" applyFill="1" applyBorder="1" applyAlignment="1" applyProtection="1">
      <alignment horizontal="center" vertical="center"/>
    </xf>
    <xf numFmtId="0" fontId="13" fillId="14" borderId="19" xfId="0" applyFont="1" applyFill="1" applyBorder="1" applyAlignment="1" applyProtection="1">
      <alignment horizontal="center"/>
    </xf>
    <xf numFmtId="0" fontId="7" fillId="14" borderId="19" xfId="0" applyFont="1" applyFill="1" applyBorder="1" applyAlignment="1" applyProtection="1">
      <alignment horizontal="center"/>
    </xf>
    <xf numFmtId="0" fontId="7" fillId="14" borderId="20" xfId="0" applyFont="1" applyFill="1" applyBorder="1" applyAlignment="1" applyProtection="1">
      <alignment horizontal="center"/>
    </xf>
    <xf numFmtId="0" fontId="9" fillId="9" borderId="21" xfId="0" applyFont="1" applyFill="1" applyBorder="1" applyAlignment="1" applyProtection="1">
      <alignment horizontal="center"/>
    </xf>
    <xf numFmtId="0" fontId="1" fillId="9" borderId="19" xfId="0" applyFont="1" applyFill="1" applyBorder="1" applyAlignment="1" applyProtection="1">
      <alignment horizontal="center"/>
    </xf>
    <xf numFmtId="0" fontId="1" fillId="9" borderId="20" xfId="0" applyFont="1" applyFill="1" applyBorder="1" applyAlignment="1" applyProtection="1">
      <alignment horizontal="center"/>
    </xf>
    <xf numFmtId="49" fontId="7" fillId="9" borderId="23" xfId="0" applyNumberFormat="1" applyFont="1" applyFill="1" applyBorder="1" applyAlignment="1" applyProtection="1">
      <alignment horizontal="center"/>
    </xf>
    <xf numFmtId="0" fontId="1" fillId="5" borderId="19" xfId="0" applyFont="1" applyFill="1" applyBorder="1" applyAlignment="1" applyProtection="1">
      <alignment horizontal="center"/>
    </xf>
    <xf numFmtId="0" fontId="1" fillId="5" borderId="20" xfId="0" applyFont="1" applyFill="1" applyBorder="1" applyAlignment="1" applyProtection="1">
      <alignment horizontal="center"/>
    </xf>
    <xf numFmtId="49" fontId="1" fillId="5" borderId="23" xfId="0" applyNumberFormat="1" applyFont="1" applyFill="1" applyBorder="1" applyAlignment="1" applyProtection="1">
      <alignment horizontal="center"/>
    </xf>
    <xf numFmtId="0" fontId="6" fillId="15" borderId="39" xfId="0" applyFont="1" applyFill="1" applyBorder="1" applyAlignment="1" applyProtection="1">
      <alignment horizontal="center"/>
    </xf>
    <xf numFmtId="0" fontId="1" fillId="15" borderId="22" xfId="0" applyFont="1" applyFill="1" applyBorder="1" applyAlignment="1" applyProtection="1">
      <alignment horizontal="center"/>
    </xf>
    <xf numFmtId="0" fontId="1" fillId="15" borderId="19" xfId="0" applyFont="1" applyFill="1" applyBorder="1" applyAlignment="1" applyProtection="1">
      <alignment horizontal="center"/>
    </xf>
    <xf numFmtId="0" fontId="1" fillId="15" borderId="20" xfId="0" applyFont="1" applyFill="1" applyBorder="1" applyAlignment="1" applyProtection="1">
      <alignment horizontal="center"/>
    </xf>
    <xf numFmtId="49" fontId="1" fillId="15" borderId="23" xfId="0" applyNumberFormat="1" applyFont="1" applyFill="1" applyBorder="1" applyAlignment="1" applyProtection="1">
      <alignment horizontal="center"/>
    </xf>
    <xf numFmtId="0" fontId="1" fillId="0" borderId="39" xfId="0" applyFont="1" applyFill="1" applyBorder="1" applyAlignment="1" applyProtection="1">
      <alignment horizontal="center"/>
    </xf>
    <xf numFmtId="0" fontId="4" fillId="0" borderId="34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/>
    </xf>
    <xf numFmtId="49" fontId="1" fillId="0" borderId="15" xfId="0" applyNumberFormat="1" applyFont="1" applyBorder="1" applyAlignment="1" applyProtection="1">
      <alignment horizontal="center"/>
    </xf>
    <xf numFmtId="4" fontId="1" fillId="0" borderId="27" xfId="0" applyNumberFormat="1" applyFont="1" applyFill="1" applyBorder="1" applyAlignment="1" applyProtection="1">
      <alignment horizontal="left"/>
    </xf>
    <xf numFmtId="0" fontId="1" fillId="16" borderId="30" xfId="0" applyFont="1" applyFill="1" applyBorder="1" applyAlignment="1" applyProtection="1">
      <alignment horizontal="center"/>
    </xf>
    <xf numFmtId="0" fontId="1" fillId="19" borderId="30" xfId="0" applyFont="1" applyFill="1" applyBorder="1" applyAlignment="1" applyProtection="1">
      <alignment horizontal="center"/>
    </xf>
    <xf numFmtId="4" fontId="1" fillId="0" borderId="30" xfId="0" applyNumberFormat="1" applyFont="1" applyFill="1" applyBorder="1" applyAlignment="1" applyProtection="1">
      <alignment horizontal="left"/>
    </xf>
    <xf numFmtId="49" fontId="1" fillId="0" borderId="27" xfId="0" applyNumberFormat="1" applyFont="1" applyBorder="1" applyAlignment="1" applyProtection="1">
      <alignment horizontal="center"/>
    </xf>
    <xf numFmtId="0" fontId="1" fillId="0" borderId="27" xfId="0" applyFont="1" applyBorder="1" applyAlignment="1" applyProtection="1">
      <alignment horizontal="center"/>
    </xf>
    <xf numFmtId="49" fontId="1" fillId="0" borderId="13" xfId="0" applyNumberFormat="1" applyFont="1" applyBorder="1" applyAlignment="1" applyProtection="1">
      <alignment horizontal="center"/>
    </xf>
    <xf numFmtId="49" fontId="7" fillId="0" borderId="19" xfId="0" applyNumberFormat="1" applyFont="1" applyFill="1" applyBorder="1" applyAlignment="1" applyProtection="1">
      <alignment horizontal="left"/>
    </xf>
    <xf numFmtId="0" fontId="1" fillId="5" borderId="6" xfId="0" applyFont="1" applyFill="1" applyBorder="1" applyAlignment="1" applyProtection="1">
      <alignment horizontal="center"/>
    </xf>
    <xf numFmtId="4" fontId="1" fillId="0" borderId="6" xfId="0" applyNumberFormat="1" applyFont="1" applyFill="1" applyBorder="1" applyAlignment="1" applyProtection="1">
      <alignment horizontal="left"/>
    </xf>
    <xf numFmtId="49" fontId="1" fillId="0" borderId="25" xfId="0" applyNumberFormat="1" applyFont="1" applyBorder="1" applyAlignment="1" applyProtection="1">
      <alignment horizontal="center"/>
    </xf>
    <xf numFmtId="0" fontId="1" fillId="0" borderId="25" xfId="0" applyFont="1" applyBorder="1" applyAlignment="1" applyProtection="1">
      <alignment horizontal="center"/>
    </xf>
    <xf numFmtId="0" fontId="4" fillId="16" borderId="7" xfId="0" applyFont="1" applyFill="1" applyBorder="1" applyAlignment="1" applyProtection="1">
      <alignment horizontal="center" vertical="top"/>
    </xf>
    <xf numFmtId="0" fontId="4" fillId="16" borderId="32" xfId="0" applyFont="1" applyFill="1" applyBorder="1" applyAlignment="1" applyProtection="1">
      <alignment horizontal="center" vertical="top"/>
    </xf>
    <xf numFmtId="0" fontId="1" fillId="15" borderId="27" xfId="0" applyFont="1" applyFill="1" applyBorder="1" applyAlignment="1" applyProtection="1">
      <alignment vertical="center" wrapText="1"/>
    </xf>
    <xf numFmtId="0" fontId="7" fillId="7" borderId="24" xfId="0" applyFont="1" applyFill="1" applyBorder="1" applyAlignment="1" applyProtection="1">
      <alignment horizontal="center" vertical="center" wrapText="1"/>
    </xf>
    <xf numFmtId="0" fontId="7" fillId="7" borderId="22" xfId="0" applyFont="1" applyFill="1" applyBorder="1" applyAlignment="1" applyProtection="1">
      <alignment horizontal="center" vertical="center" wrapText="1"/>
    </xf>
    <xf numFmtId="0" fontId="7" fillId="7" borderId="23" xfId="0" applyFont="1" applyFill="1" applyBorder="1" applyAlignment="1" applyProtection="1">
      <alignment horizontal="center" vertical="center" wrapText="1"/>
    </xf>
    <xf numFmtId="49" fontId="1" fillId="15" borderId="23" xfId="0" applyNumberFormat="1" applyFont="1" applyFill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/>
    </xf>
    <xf numFmtId="0" fontId="4" fillId="16" borderId="6" xfId="0" applyFont="1" applyFill="1" applyBorder="1" applyAlignment="1" applyProtection="1">
      <alignment horizontal="center" vertical="top"/>
    </xf>
    <xf numFmtId="0" fontId="1" fillId="7" borderId="22" xfId="0" applyFont="1" applyFill="1" applyBorder="1" applyAlignment="1" applyProtection="1">
      <alignment vertical="center" wrapText="1"/>
    </xf>
    <xf numFmtId="0" fontId="1" fillId="7" borderId="2" xfId="0" applyFont="1" applyFill="1" applyBorder="1" applyAlignment="1" applyProtection="1">
      <alignment vertical="center" wrapText="1"/>
    </xf>
    <xf numFmtId="0" fontId="7" fillId="7" borderId="40" xfId="0" applyFont="1" applyFill="1" applyBorder="1" applyAlignment="1" applyProtection="1">
      <alignment horizontal="center" vertical="center" wrapText="1"/>
    </xf>
    <xf numFmtId="0" fontId="7" fillId="7" borderId="18" xfId="0" applyFont="1" applyFill="1" applyBorder="1" applyAlignment="1" applyProtection="1">
      <alignment horizontal="center" vertical="center" wrapText="1"/>
    </xf>
    <xf numFmtId="0" fontId="7" fillId="7" borderId="20" xfId="0" applyFont="1" applyFill="1" applyBorder="1" applyAlignment="1" applyProtection="1">
      <alignment horizontal="center" vertical="center" wrapText="1"/>
    </xf>
    <xf numFmtId="49" fontId="1" fillId="15" borderId="17" xfId="0" applyNumberFormat="1" applyFont="1" applyFill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8" borderId="9" xfId="0" applyFont="1" applyFill="1" applyBorder="1" applyAlignment="1" applyProtection="1">
      <alignment vertical="center" wrapText="1"/>
    </xf>
    <xf numFmtId="0" fontId="7" fillId="14" borderId="28" xfId="0" applyFont="1" applyFill="1" applyBorder="1" applyAlignment="1" applyProtection="1">
      <alignment horizontal="center" vertical="center" wrapText="1"/>
    </xf>
    <xf numFmtId="0" fontId="7" fillId="14" borderId="29" xfId="0" applyFont="1" applyFill="1" applyBorder="1" applyAlignment="1" applyProtection="1">
      <alignment horizontal="center" vertical="center" wrapText="1"/>
    </xf>
    <xf numFmtId="0" fontId="7" fillId="14" borderId="30" xfId="0" applyFont="1" applyFill="1" applyBorder="1" applyAlignment="1" applyProtection="1">
      <alignment horizontal="center" vertical="center" wrapText="1"/>
    </xf>
    <xf numFmtId="49" fontId="1" fillId="14" borderId="8" xfId="0" applyNumberFormat="1" applyFont="1" applyFill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8" borderId="22" xfId="0" applyFont="1" applyFill="1" applyBorder="1" applyAlignment="1" applyProtection="1">
      <alignment vertical="center" wrapText="1"/>
    </xf>
    <xf numFmtId="0" fontId="7" fillId="8" borderId="10" xfId="0" applyFont="1" applyFill="1" applyBorder="1" applyAlignment="1" applyProtection="1">
      <alignment horizontal="center" vertical="center" wrapText="1"/>
    </xf>
    <xf numFmtId="0" fontId="7" fillId="8" borderId="9" xfId="0" applyFont="1" applyFill="1" applyBorder="1" applyAlignment="1" applyProtection="1">
      <alignment horizontal="center" vertical="center" wrapText="1"/>
    </xf>
    <xf numFmtId="0" fontId="7" fillId="8" borderId="8" xfId="0" applyFont="1" applyFill="1" applyBorder="1" applyAlignment="1" applyProtection="1">
      <alignment horizontal="center" vertical="center" wrapText="1"/>
    </xf>
    <xf numFmtId="49" fontId="1" fillId="14" borderId="23" xfId="0" applyNumberFormat="1" applyFont="1" applyFill="1" applyBorder="1" applyAlignment="1" applyProtection="1">
      <alignment horizontal="center" vertical="center"/>
    </xf>
    <xf numFmtId="0" fontId="1" fillId="8" borderId="21" xfId="0" applyFont="1" applyFill="1" applyBorder="1" applyAlignment="1" applyProtection="1">
      <alignment vertical="center" wrapText="1"/>
    </xf>
    <xf numFmtId="0" fontId="7" fillId="8" borderId="24" xfId="0" applyFont="1" applyFill="1" applyBorder="1" applyAlignment="1" applyProtection="1">
      <alignment horizontal="center" vertical="center" wrapText="1"/>
    </xf>
    <xf numFmtId="0" fontId="7" fillId="8" borderId="22" xfId="0" applyFont="1" applyFill="1" applyBorder="1" applyAlignment="1" applyProtection="1">
      <alignment horizontal="center" vertical="center" wrapText="1"/>
    </xf>
    <xf numFmtId="0" fontId="7" fillId="8" borderId="23" xfId="0" applyFont="1" applyFill="1" applyBorder="1" applyAlignment="1" applyProtection="1">
      <alignment horizontal="center" vertical="center" wrapText="1"/>
    </xf>
    <xf numFmtId="49" fontId="1" fillId="14" borderId="21" xfId="0" applyNumberFormat="1" applyFont="1" applyFill="1" applyBorder="1" applyAlignment="1" applyProtection="1">
      <alignment horizontal="center" vertical="center"/>
    </xf>
    <xf numFmtId="0" fontId="1" fillId="8" borderId="17" xfId="0" applyFont="1" applyFill="1" applyBorder="1" applyAlignment="1" applyProtection="1">
      <alignment vertical="center" wrapText="1"/>
    </xf>
    <xf numFmtId="0" fontId="7" fillId="8" borderId="4" xfId="0" applyFont="1" applyFill="1" applyBorder="1" applyAlignment="1" applyProtection="1">
      <alignment horizontal="center" vertical="center" wrapText="1"/>
    </xf>
    <xf numFmtId="0" fontId="7" fillId="8" borderId="3" xfId="0" applyFont="1" applyFill="1" applyBorder="1" applyAlignment="1" applyProtection="1">
      <alignment horizontal="center" vertical="center" wrapText="1"/>
    </xf>
    <xf numFmtId="0" fontId="7" fillId="8" borderId="2" xfId="0" applyFont="1" applyFill="1" applyBorder="1" applyAlignment="1" applyProtection="1">
      <alignment horizontal="center" vertical="center" wrapText="1"/>
    </xf>
    <xf numFmtId="49" fontId="1" fillId="14" borderId="5" xfId="0" applyNumberFormat="1" applyFont="1" applyFill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center" vertical="center"/>
    </xf>
    <xf numFmtId="0" fontId="4" fillId="16" borderId="0" xfId="0" applyFont="1" applyFill="1" applyBorder="1" applyAlignment="1" applyProtection="1">
      <alignment horizontal="center" vertical="top"/>
    </xf>
    <xf numFmtId="0" fontId="1" fillId="9" borderId="10" xfId="0" applyFont="1" applyFill="1" applyBorder="1" applyAlignment="1" applyProtection="1">
      <alignment vertical="center" wrapText="1"/>
    </xf>
    <xf numFmtId="0" fontId="7" fillId="9" borderId="10" xfId="0" applyFont="1" applyFill="1" applyBorder="1" applyAlignment="1" applyProtection="1">
      <alignment horizontal="center" vertical="center" wrapText="1"/>
    </xf>
    <xf numFmtId="0" fontId="7" fillId="9" borderId="9" xfId="0" applyFont="1" applyFill="1" applyBorder="1" applyAlignment="1" applyProtection="1">
      <alignment horizontal="center" vertical="center" wrapText="1"/>
    </xf>
    <xf numFmtId="0" fontId="7" fillId="9" borderId="8" xfId="0" applyFont="1" applyFill="1" applyBorder="1" applyAlignment="1" applyProtection="1">
      <alignment horizontal="center" vertical="center" wrapText="1"/>
    </xf>
    <xf numFmtId="49" fontId="1" fillId="9" borderId="8" xfId="0" applyNumberFormat="1" applyFont="1" applyFill="1" applyBorder="1" applyAlignment="1" applyProtection="1">
      <alignment horizontal="center" vertical="center"/>
    </xf>
    <xf numFmtId="0" fontId="1" fillId="9" borderId="24" xfId="0" applyFont="1" applyFill="1" applyBorder="1" applyAlignment="1" applyProtection="1">
      <alignment vertical="center" wrapText="1"/>
    </xf>
    <xf numFmtId="0" fontId="7" fillId="9" borderId="24" xfId="0" applyFont="1" applyFill="1" applyBorder="1" applyAlignment="1" applyProtection="1">
      <alignment horizontal="center" vertical="center" wrapText="1"/>
    </xf>
    <xf numFmtId="0" fontId="7" fillId="9" borderId="22" xfId="0" applyFont="1" applyFill="1" applyBorder="1" applyAlignment="1" applyProtection="1">
      <alignment horizontal="center" vertical="center" wrapText="1"/>
    </xf>
    <xf numFmtId="0" fontId="7" fillId="9" borderId="23" xfId="0" applyFont="1" applyFill="1" applyBorder="1" applyAlignment="1" applyProtection="1">
      <alignment horizontal="center" vertical="center" wrapText="1"/>
    </xf>
    <xf numFmtId="49" fontId="1" fillId="9" borderId="23" xfId="0" applyNumberFormat="1" applyFont="1" applyFill="1" applyBorder="1" applyAlignment="1" applyProtection="1">
      <alignment horizontal="center" vertical="center"/>
    </xf>
    <xf numFmtId="0" fontId="1" fillId="9" borderId="4" xfId="0" applyFont="1" applyFill="1" applyBorder="1" applyAlignment="1" applyProtection="1">
      <alignment vertical="center" wrapText="1"/>
    </xf>
    <xf numFmtId="49" fontId="1" fillId="9" borderId="2" xfId="0" applyNumberFormat="1" applyFont="1" applyFill="1" applyBorder="1" applyAlignment="1" applyProtection="1">
      <alignment horizontal="center" vertical="center"/>
    </xf>
    <xf numFmtId="0" fontId="1" fillId="16" borderId="9" xfId="0" applyFont="1" applyFill="1" applyBorder="1" applyAlignment="1" applyProtection="1">
      <alignment vertical="center"/>
    </xf>
    <xf numFmtId="0" fontId="7" fillId="16" borderId="28" xfId="0" applyFont="1" applyFill="1" applyBorder="1" applyAlignment="1" applyProtection="1">
      <alignment horizontal="center" vertical="center" wrapText="1"/>
    </xf>
    <xf numFmtId="0" fontId="7" fillId="16" borderId="29" xfId="0" applyFont="1" applyFill="1" applyBorder="1" applyAlignment="1" applyProtection="1">
      <alignment horizontal="center" vertical="center" wrapText="1"/>
    </xf>
    <xf numFmtId="0" fontId="7" fillId="16" borderId="30" xfId="0" applyFont="1" applyFill="1" applyBorder="1" applyAlignment="1" applyProtection="1">
      <alignment horizontal="center" vertical="center" wrapText="1"/>
    </xf>
    <xf numFmtId="49" fontId="1" fillId="16" borderId="8" xfId="0" applyNumberFormat="1" applyFont="1" applyFill="1" applyBorder="1" applyAlignment="1" applyProtection="1">
      <alignment horizontal="center" vertical="center"/>
    </xf>
    <xf numFmtId="0" fontId="1" fillId="16" borderId="22" xfId="0" applyFont="1" applyFill="1" applyBorder="1" applyAlignment="1" applyProtection="1">
      <alignment vertical="center" wrapText="1"/>
    </xf>
    <xf numFmtId="0" fontId="7" fillId="16" borderId="24" xfId="0" applyFont="1" applyFill="1" applyBorder="1" applyAlignment="1" applyProtection="1">
      <alignment horizontal="center" vertical="center" wrapText="1"/>
    </xf>
    <xf numFmtId="0" fontId="7" fillId="16" borderId="22" xfId="0" applyFont="1" applyFill="1" applyBorder="1" applyAlignment="1" applyProtection="1">
      <alignment horizontal="center" vertical="center" wrapText="1"/>
    </xf>
    <xf numFmtId="0" fontId="7" fillId="16" borderId="23" xfId="0" applyFont="1" applyFill="1" applyBorder="1" applyAlignment="1" applyProtection="1">
      <alignment horizontal="center" vertical="center" wrapText="1"/>
    </xf>
    <xf numFmtId="49" fontId="1" fillId="16" borderId="23" xfId="0" applyNumberFormat="1" applyFont="1" applyFill="1" applyBorder="1" applyAlignment="1" applyProtection="1">
      <alignment horizontal="center" vertical="center"/>
    </xf>
    <xf numFmtId="0" fontId="1" fillId="16" borderId="23" xfId="0" applyFont="1" applyFill="1" applyBorder="1" applyAlignment="1" applyProtection="1">
      <alignment vertical="center" wrapText="1"/>
    </xf>
    <xf numFmtId="49" fontId="1" fillId="16" borderId="21" xfId="0" applyNumberFormat="1" applyFont="1" applyFill="1" applyBorder="1" applyAlignment="1" applyProtection="1">
      <alignment horizontal="center" vertical="center"/>
    </xf>
    <xf numFmtId="0" fontId="4" fillId="16" borderId="13" xfId="0" applyFont="1" applyFill="1" applyBorder="1" applyAlignment="1" applyProtection="1">
      <alignment horizontal="center" vertical="top"/>
    </xf>
    <xf numFmtId="0" fontId="4" fillId="16" borderId="36" xfId="0" applyFont="1" applyFill="1" applyBorder="1" applyAlignment="1" applyProtection="1">
      <alignment horizontal="center" vertical="top"/>
    </xf>
    <xf numFmtId="0" fontId="1" fillId="16" borderId="36" xfId="0" applyFont="1" applyFill="1" applyBorder="1" applyAlignment="1" applyProtection="1">
      <alignment vertical="center" wrapText="1"/>
    </xf>
    <xf numFmtId="0" fontId="7" fillId="16" borderId="13" xfId="0" applyFont="1" applyFill="1" applyBorder="1" applyAlignment="1" applyProtection="1">
      <alignment horizontal="center" vertical="center" wrapText="1"/>
    </xf>
    <xf numFmtId="0" fontId="7" fillId="16" borderId="12" xfId="0" applyFont="1" applyFill="1" applyBorder="1" applyAlignment="1" applyProtection="1">
      <alignment horizontal="center" vertical="center" wrapText="1"/>
    </xf>
    <xf numFmtId="0" fontId="7" fillId="16" borderId="36" xfId="0" applyFont="1" applyFill="1" applyBorder="1" applyAlignment="1" applyProtection="1">
      <alignment horizontal="center" vertical="center" wrapText="1"/>
    </xf>
    <xf numFmtId="49" fontId="1" fillId="16" borderId="5" xfId="0" applyNumberFormat="1" applyFont="1" applyFill="1" applyBorder="1" applyAlignment="1" applyProtection="1">
      <alignment horizontal="center" vertical="center"/>
    </xf>
    <xf numFmtId="0" fontId="4" fillId="5" borderId="15" xfId="0" applyFont="1" applyFill="1" applyBorder="1" applyAlignment="1" applyProtection="1">
      <alignment horizontal="center" vertical="top"/>
    </xf>
    <xf numFmtId="0" fontId="4" fillId="5" borderId="6" xfId="0" applyFont="1" applyFill="1" applyBorder="1" applyAlignment="1" applyProtection="1">
      <alignment horizontal="center" vertical="top"/>
    </xf>
    <xf numFmtId="0" fontId="1" fillId="5" borderId="9" xfId="0" applyFont="1" applyFill="1" applyBorder="1" applyAlignment="1" applyProtection="1">
      <alignment vertical="center" wrapText="1"/>
    </xf>
    <xf numFmtId="0" fontId="1" fillId="5" borderId="10" xfId="0" applyFont="1" applyFill="1" applyBorder="1" applyAlignment="1" applyProtection="1">
      <alignment horizontal="center" vertical="center"/>
    </xf>
    <xf numFmtId="0" fontId="1" fillId="5" borderId="9" xfId="0" applyFont="1" applyFill="1" applyBorder="1" applyAlignment="1" applyProtection="1">
      <alignment horizontal="center" vertical="center"/>
    </xf>
    <xf numFmtId="0" fontId="1" fillId="5" borderId="8" xfId="0" applyFont="1" applyFill="1" applyBorder="1" applyAlignment="1" applyProtection="1">
      <alignment horizontal="center" vertical="center"/>
    </xf>
    <xf numFmtId="49" fontId="1" fillId="5" borderId="26" xfId="0" applyNumberFormat="1" applyFont="1" applyFill="1" applyBorder="1" applyAlignment="1" applyProtection="1">
      <alignment horizontal="center" vertical="center"/>
    </xf>
    <xf numFmtId="0" fontId="4" fillId="5" borderId="7" xfId="0" applyFont="1" applyFill="1" applyBorder="1" applyAlignment="1" applyProtection="1">
      <alignment horizontal="center" vertical="top"/>
    </xf>
    <xf numFmtId="0" fontId="1" fillId="5" borderId="24" xfId="0" applyFont="1" applyFill="1" applyBorder="1" applyAlignment="1" applyProtection="1">
      <alignment horizontal="center" vertical="center"/>
    </xf>
    <xf numFmtId="0" fontId="1" fillId="5" borderId="22" xfId="0" applyFont="1" applyFill="1" applyBorder="1" applyAlignment="1" applyProtection="1">
      <alignment horizontal="center" vertical="center"/>
    </xf>
    <xf numFmtId="0" fontId="1" fillId="5" borderId="23" xfId="0" applyFont="1" applyFill="1" applyBorder="1" applyAlignment="1" applyProtection="1">
      <alignment horizontal="center" vertical="center"/>
    </xf>
    <xf numFmtId="0" fontId="1" fillId="5" borderId="23" xfId="0" applyFont="1" applyFill="1" applyBorder="1" applyAlignment="1" applyProtection="1">
      <alignment vertical="center" wrapText="1"/>
    </xf>
    <xf numFmtId="0" fontId="1" fillId="5" borderId="21" xfId="0" applyFont="1" applyFill="1" applyBorder="1" applyAlignment="1" applyProtection="1">
      <alignment vertical="center" wrapText="1"/>
    </xf>
    <xf numFmtId="49" fontId="1" fillId="5" borderId="21" xfId="0" applyNumberFormat="1" applyFont="1" applyFill="1" applyBorder="1" applyAlignment="1" applyProtection="1">
      <alignment horizontal="center" vertical="center"/>
    </xf>
    <xf numFmtId="0" fontId="4" fillId="5" borderId="13" xfId="0" applyFont="1" applyFill="1" applyBorder="1" applyAlignment="1" applyProtection="1">
      <alignment horizontal="center" vertical="top"/>
    </xf>
    <xf numFmtId="0" fontId="1" fillId="2" borderId="24" xfId="0" applyFont="1" applyFill="1" applyBorder="1" applyAlignment="1" applyProtection="1">
      <alignment horizontal="center" vertical="center"/>
    </xf>
    <xf numFmtId="0" fontId="1" fillId="2" borderId="22" xfId="0" applyFont="1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vertical="center"/>
    </xf>
    <xf numFmtId="0" fontId="4" fillId="16" borderId="15" xfId="0" applyFont="1" applyFill="1" applyBorder="1" applyAlignment="1" applyProtection="1">
      <alignment horizontal="center" vertical="top" wrapText="1"/>
    </xf>
    <xf numFmtId="0" fontId="4" fillId="16" borderId="32" xfId="0" applyFont="1" applyFill="1" applyBorder="1" applyAlignment="1" applyProtection="1">
      <alignment horizontal="center" vertical="top" wrapText="1"/>
    </xf>
    <xf numFmtId="0" fontId="1" fillId="17" borderId="1" xfId="0" applyFont="1" applyFill="1" applyBorder="1" applyAlignment="1" applyProtection="1">
      <alignment horizontal="left" vertical="center"/>
    </xf>
    <xf numFmtId="0" fontId="1" fillId="17" borderId="11" xfId="0" applyFont="1" applyFill="1" applyBorder="1" applyAlignment="1" applyProtection="1">
      <alignment horizontal="center" vertical="center"/>
    </xf>
    <xf numFmtId="0" fontId="1" fillId="17" borderId="16" xfId="0" applyFont="1" applyFill="1" applyBorder="1" applyAlignment="1" applyProtection="1">
      <alignment horizontal="center" vertical="center"/>
    </xf>
    <xf numFmtId="0" fontId="1" fillId="17" borderId="31" xfId="0" applyFont="1" applyFill="1" applyBorder="1" applyAlignment="1" applyProtection="1">
      <alignment horizontal="center" vertical="center"/>
    </xf>
    <xf numFmtId="49" fontId="1" fillId="17" borderId="1" xfId="0" applyNumberFormat="1" applyFont="1" applyFill="1" applyBorder="1" applyAlignment="1" applyProtection="1">
      <alignment horizontal="center" vertical="center"/>
    </xf>
    <xf numFmtId="0" fontId="4" fillId="16" borderId="7" xfId="0" applyFont="1" applyFill="1" applyBorder="1" applyAlignment="1" applyProtection="1">
      <alignment horizontal="center" vertical="top" wrapText="1"/>
    </xf>
    <xf numFmtId="0" fontId="4" fillId="16" borderId="6" xfId="0" applyFont="1" applyFill="1" applyBorder="1" applyAlignment="1" applyProtection="1">
      <alignment horizontal="center" vertical="top" wrapText="1"/>
    </xf>
    <xf numFmtId="0" fontId="1" fillId="17" borderId="26" xfId="0" applyFont="1" applyFill="1" applyBorder="1" applyAlignment="1" applyProtection="1">
      <alignment horizontal="left"/>
    </xf>
    <xf numFmtId="0" fontId="1" fillId="17" borderId="10" xfId="0" applyFont="1" applyFill="1" applyBorder="1" applyAlignment="1" applyProtection="1">
      <alignment horizontal="center"/>
    </xf>
    <xf numFmtId="0" fontId="1" fillId="17" borderId="9" xfId="0" applyFont="1" applyFill="1" applyBorder="1" applyAlignment="1" applyProtection="1">
      <alignment horizontal="center"/>
    </xf>
    <xf numFmtId="0" fontId="1" fillId="17" borderId="8" xfId="0" applyFont="1" applyFill="1" applyBorder="1" applyAlignment="1" applyProtection="1">
      <alignment horizontal="center"/>
    </xf>
    <xf numFmtId="49" fontId="1" fillId="17" borderId="26" xfId="0" applyNumberFormat="1" applyFont="1" applyFill="1" applyBorder="1" applyAlignment="1" applyProtection="1">
      <alignment horizontal="center"/>
    </xf>
    <xf numFmtId="0" fontId="1" fillId="12" borderId="17" xfId="0" applyFont="1" applyFill="1" applyBorder="1" applyAlignment="1" applyProtection="1">
      <alignment horizontal="left" wrapText="1"/>
    </xf>
    <xf numFmtId="0" fontId="7" fillId="12" borderId="4" xfId="0" applyFont="1" applyFill="1" applyBorder="1" applyAlignment="1" applyProtection="1">
      <alignment horizontal="center" vertical="center" wrapText="1"/>
    </xf>
    <xf numFmtId="0" fontId="7" fillId="12" borderId="3" xfId="0" applyFont="1" applyFill="1" applyBorder="1" applyAlignment="1" applyProtection="1">
      <alignment horizontal="center" vertical="center" wrapText="1"/>
    </xf>
    <xf numFmtId="0" fontId="7" fillId="12" borderId="2" xfId="0" applyFont="1" applyFill="1" applyBorder="1" applyAlignment="1" applyProtection="1">
      <alignment horizontal="center" vertical="center" wrapText="1"/>
    </xf>
    <xf numFmtId="49" fontId="1" fillId="12" borderId="17" xfId="0" applyNumberFormat="1" applyFont="1" applyFill="1" applyBorder="1" applyAlignment="1" applyProtection="1">
      <alignment horizontal="center" vertical="center"/>
    </xf>
    <xf numFmtId="0" fontId="1" fillId="12" borderId="16" xfId="0" applyFont="1" applyFill="1" applyBorder="1" applyAlignment="1" applyProtection="1">
      <alignment horizontal="left" wrapText="1"/>
    </xf>
    <xf numFmtId="0" fontId="7" fillId="12" borderId="16" xfId="0" applyFont="1" applyFill="1" applyBorder="1" applyAlignment="1" applyProtection="1">
      <alignment horizontal="center" vertical="center" wrapText="1"/>
    </xf>
    <xf numFmtId="49" fontId="1" fillId="12" borderId="16" xfId="0" applyNumberFormat="1" applyFont="1" applyFill="1" applyBorder="1" applyAlignment="1" applyProtection="1">
      <alignment horizontal="center" vertical="center"/>
    </xf>
    <xf numFmtId="0" fontId="4" fillId="16" borderId="7" xfId="0" applyFont="1" applyFill="1" applyBorder="1" applyAlignment="1" applyProtection="1">
      <alignment horizontal="center" vertical="top" wrapText="1"/>
    </xf>
    <xf numFmtId="0" fontId="1" fillId="9" borderId="1" xfId="0" applyFont="1" applyFill="1" applyBorder="1" applyAlignment="1" applyProtection="1">
      <alignment horizontal="left" wrapText="1"/>
    </xf>
    <xf numFmtId="0" fontId="7" fillId="9" borderId="16" xfId="0" applyFont="1" applyFill="1" applyBorder="1" applyAlignment="1" applyProtection="1">
      <alignment horizontal="center" vertical="center" wrapText="1"/>
    </xf>
    <xf numFmtId="49" fontId="1" fillId="9" borderId="1" xfId="0" applyNumberFormat="1" applyFont="1" applyFill="1" applyBorder="1" applyAlignment="1" applyProtection="1">
      <alignment horizontal="center" vertical="center"/>
    </xf>
    <xf numFmtId="0" fontId="1" fillId="9" borderId="0" xfId="0" applyFont="1" applyFill="1" applyBorder="1" applyAlignment="1" applyProtection="1">
      <alignment horizontal="left" wrapText="1"/>
    </xf>
    <xf numFmtId="0" fontId="7" fillId="9" borderId="0" xfId="0" applyFont="1" applyFill="1" applyBorder="1" applyAlignment="1" applyProtection="1">
      <alignment horizontal="center" vertical="center" wrapText="1"/>
    </xf>
    <xf numFmtId="49" fontId="1" fillId="9" borderId="0" xfId="0" applyNumberFormat="1" applyFont="1" applyFill="1" applyBorder="1" applyAlignment="1" applyProtection="1">
      <alignment horizontal="center" vertical="center"/>
    </xf>
    <xf numFmtId="0" fontId="4" fillId="5" borderId="15" xfId="0" applyFont="1" applyFill="1" applyBorder="1" applyAlignment="1" applyProtection="1">
      <alignment horizontal="center" vertical="top" wrapText="1"/>
    </xf>
    <xf numFmtId="0" fontId="4" fillId="5" borderId="32" xfId="0" applyFont="1" applyFill="1" applyBorder="1" applyAlignment="1" applyProtection="1">
      <alignment horizontal="center" vertical="top" wrapText="1"/>
    </xf>
    <xf numFmtId="0" fontId="7" fillId="17" borderId="28" xfId="0" applyFont="1" applyFill="1" applyBorder="1" applyAlignment="1" applyProtection="1">
      <alignment horizontal="center" vertical="center" wrapText="1"/>
    </xf>
    <xf numFmtId="0" fontId="7" fillId="17" borderId="29" xfId="0" applyFont="1" applyFill="1" applyBorder="1" applyAlignment="1" applyProtection="1">
      <alignment horizontal="center" vertical="center" wrapText="1"/>
    </xf>
    <xf numFmtId="0" fontId="7" fillId="17" borderId="30" xfId="0" applyFont="1" applyFill="1" applyBorder="1" applyAlignment="1" applyProtection="1">
      <alignment horizontal="center" vertical="center" wrapText="1"/>
    </xf>
    <xf numFmtId="49" fontId="1" fillId="17" borderId="14" xfId="0" applyNumberFormat="1" applyFont="1" applyFill="1" applyBorder="1" applyAlignment="1" applyProtection="1">
      <alignment horizontal="center" vertical="center"/>
    </xf>
    <xf numFmtId="0" fontId="4" fillId="5" borderId="7" xfId="0" applyFont="1" applyFill="1" applyBorder="1" applyAlignment="1" applyProtection="1">
      <alignment horizontal="center" vertical="top" wrapText="1"/>
    </xf>
    <xf numFmtId="0" fontId="4" fillId="5" borderId="6" xfId="0" applyFont="1" applyFill="1" applyBorder="1" applyAlignment="1" applyProtection="1">
      <alignment horizontal="center" vertical="top" wrapText="1"/>
    </xf>
    <xf numFmtId="0" fontId="1" fillId="17" borderId="27" xfId="0" applyFont="1" applyFill="1" applyBorder="1" applyAlignment="1" applyProtection="1">
      <alignment horizontal="left" wrapText="1"/>
    </xf>
    <xf numFmtId="0" fontId="1" fillId="12" borderId="25" xfId="0" applyFont="1" applyFill="1" applyBorder="1" applyAlignment="1" applyProtection="1">
      <alignment horizontal="left" wrapText="1"/>
    </xf>
    <xf numFmtId="0" fontId="1" fillId="12" borderId="11" xfId="0" applyFont="1" applyFill="1" applyBorder="1" applyAlignment="1" applyProtection="1">
      <alignment horizontal="left" wrapText="1"/>
    </xf>
    <xf numFmtId="0" fontId="8" fillId="12" borderId="16" xfId="0" applyFont="1" applyFill="1" applyBorder="1" applyAlignment="1" applyProtection="1">
      <alignment horizontal="center" vertical="center" wrapText="1"/>
    </xf>
    <xf numFmtId="0" fontId="4" fillId="5" borderId="7" xfId="0" applyFont="1" applyFill="1" applyBorder="1" applyAlignment="1" applyProtection="1">
      <alignment horizontal="center" vertical="top" wrapText="1"/>
    </xf>
    <xf numFmtId="0" fontId="4" fillId="5" borderId="0" xfId="0" applyFont="1" applyFill="1" applyBorder="1" applyAlignment="1" applyProtection="1">
      <alignment horizontal="center" vertical="top" wrapText="1"/>
    </xf>
    <xf numFmtId="0" fontId="1" fillId="9" borderId="31" xfId="0" applyFont="1" applyFill="1" applyBorder="1" applyAlignment="1" applyProtection="1">
      <alignment horizontal="left" wrapText="1"/>
    </xf>
    <xf numFmtId="0" fontId="8" fillId="9" borderId="16" xfId="0" applyFont="1" applyFill="1" applyBorder="1" applyAlignment="1" applyProtection="1">
      <alignment horizontal="center" vertical="center" wrapText="1"/>
    </xf>
    <xf numFmtId="49" fontId="1" fillId="9" borderId="11" xfId="0" applyNumberFormat="1" applyFont="1" applyFill="1" applyBorder="1" applyAlignment="1" applyProtection="1">
      <alignment horizontal="center" vertical="center"/>
    </xf>
    <xf numFmtId="0" fontId="4" fillId="5" borderId="13" xfId="0" applyFont="1" applyFill="1" applyBorder="1" applyAlignment="1" applyProtection="1">
      <alignment horizontal="center" vertical="top" wrapText="1"/>
    </xf>
    <xf numFmtId="0" fontId="4" fillId="5" borderId="12" xfId="0" applyFont="1" applyFill="1" applyBorder="1" applyAlignment="1" applyProtection="1">
      <alignment horizontal="center" vertical="top" wrapText="1"/>
    </xf>
    <xf numFmtId="0" fontId="1" fillId="9" borderId="16" xfId="0" applyFont="1" applyFill="1" applyBorder="1" applyAlignment="1" applyProtection="1">
      <alignment horizontal="left" wrapText="1"/>
    </xf>
    <xf numFmtId="49" fontId="1" fillId="9" borderId="16" xfId="0" applyNumberFormat="1" applyFont="1" applyFill="1" applyBorder="1" applyAlignment="1" applyProtection="1">
      <alignment horizontal="center" vertical="center"/>
    </xf>
    <xf numFmtId="4" fontId="7" fillId="0" borderId="9" xfId="0" applyNumberFormat="1" applyFont="1" applyFill="1" applyBorder="1" applyAlignment="1" applyProtection="1">
      <alignment horizontal="right"/>
      <protection locked="0"/>
    </xf>
    <xf numFmtId="4" fontId="1" fillId="0" borderId="26" xfId="0" applyNumberFormat="1" applyFont="1" applyFill="1" applyBorder="1" applyAlignment="1" applyProtection="1">
      <alignment horizontal="center"/>
      <protection locked="0"/>
    </xf>
    <xf numFmtId="4" fontId="1" fillId="0" borderId="25" xfId="0" applyNumberFormat="1" applyFont="1" applyFill="1" applyBorder="1" applyAlignment="1" applyProtection="1">
      <alignment horizontal="center"/>
      <protection locked="0"/>
    </xf>
    <xf numFmtId="4" fontId="7" fillId="0" borderId="3" xfId="0" applyNumberFormat="1" applyFont="1" applyFill="1" applyBorder="1" applyAlignment="1" applyProtection="1">
      <alignment horizontal="right"/>
      <protection locked="0"/>
    </xf>
    <xf numFmtId="4" fontId="1" fillId="0" borderId="17" xfId="0" applyNumberFormat="1" applyFont="1" applyFill="1" applyBorder="1" applyAlignment="1" applyProtection="1">
      <alignment horizontal="center"/>
      <protection locked="0"/>
    </xf>
    <xf numFmtId="4" fontId="1" fillId="0" borderId="8" xfId="0" applyNumberFormat="1" applyFont="1" applyFill="1" applyBorder="1" applyAlignment="1" applyProtection="1">
      <protection locked="0"/>
    </xf>
    <xf numFmtId="4" fontId="1" fillId="0" borderId="21" xfId="0" applyNumberFormat="1" applyFont="1" applyFill="1" applyBorder="1" applyAlignment="1" applyProtection="1">
      <alignment horizontal="center"/>
      <protection locked="0"/>
    </xf>
    <xf numFmtId="4" fontId="7" fillId="0" borderId="22" xfId="0" applyNumberFormat="1" applyFont="1" applyFill="1" applyBorder="1" applyAlignment="1" applyProtection="1">
      <alignment horizontal="right"/>
      <protection locked="0"/>
    </xf>
    <xf numFmtId="4" fontId="7" fillId="0" borderId="26" xfId="0" applyNumberFormat="1" applyFont="1" applyFill="1" applyBorder="1" applyAlignment="1" applyProtection="1">
      <alignment horizontal="center"/>
      <protection locked="0"/>
    </xf>
    <xf numFmtId="4" fontId="1" fillId="0" borderId="19" xfId="0" applyNumberFormat="1" applyFont="1" applyFill="1" applyBorder="1" applyAlignment="1" applyProtection="1">
      <alignment horizontal="center"/>
      <protection locked="0"/>
    </xf>
    <xf numFmtId="4" fontId="7" fillId="0" borderId="6" xfId="0" applyNumberFormat="1" applyFont="1" applyFill="1" applyBorder="1" applyAlignment="1" applyProtection="1">
      <protection locked="0"/>
    </xf>
    <xf numFmtId="4" fontId="1" fillId="0" borderId="17" xfId="0" applyNumberFormat="1" applyFont="1" applyFill="1" applyBorder="1" applyAlignment="1" applyProtection="1">
      <protection locked="0"/>
    </xf>
    <xf numFmtId="4" fontId="1" fillId="0" borderId="30" xfId="0" applyNumberFormat="1" applyFont="1" applyFill="1" applyBorder="1" applyAlignment="1" applyProtection="1">
      <alignment horizontal="right"/>
      <protection locked="0"/>
    </xf>
    <xf numFmtId="4" fontId="1" fillId="0" borderId="27" xfId="0" applyNumberFormat="1" applyFont="1" applyFill="1" applyBorder="1" applyAlignment="1" applyProtection="1">
      <alignment horizontal="center"/>
      <protection locked="0"/>
    </xf>
    <xf numFmtId="4" fontId="7" fillId="0" borderId="18" xfId="0" applyNumberFormat="1" applyFont="1" applyFill="1" applyBorder="1" applyAlignment="1" applyProtection="1">
      <alignment horizontal="right"/>
      <protection locked="0"/>
    </xf>
    <xf numFmtId="4" fontId="7" fillId="0" borderId="27" xfId="0" applyNumberFormat="1" applyFont="1" applyFill="1" applyBorder="1" applyAlignment="1" applyProtection="1">
      <alignment horizontal="right"/>
      <protection locked="0"/>
    </xf>
    <xf numFmtId="4" fontId="1" fillId="0" borderId="14" xfId="0" applyNumberFormat="1" applyFont="1" applyFill="1" applyBorder="1" applyAlignment="1" applyProtection="1">
      <alignment horizontal="center"/>
      <protection locked="0"/>
    </xf>
    <xf numFmtId="4" fontId="7" fillId="0" borderId="23" xfId="0" applyNumberFormat="1" applyFont="1" applyFill="1" applyBorder="1" applyAlignment="1" applyProtection="1">
      <alignment horizontal="right"/>
      <protection locked="0"/>
    </xf>
    <xf numFmtId="4" fontId="7" fillId="0" borderId="20" xfId="0" applyNumberFormat="1" applyFont="1" applyFill="1" applyBorder="1" applyAlignment="1" applyProtection="1">
      <alignment horizontal="right"/>
      <protection locked="0"/>
    </xf>
    <xf numFmtId="4" fontId="7" fillId="0" borderId="1" xfId="0" applyNumberFormat="1" applyFont="1" applyFill="1" applyBorder="1" applyAlignment="1" applyProtection="1">
      <alignment horizontal="right"/>
      <protection locked="0"/>
    </xf>
    <xf numFmtId="4" fontId="1" fillId="0" borderId="1" xfId="0" applyNumberFormat="1" applyFont="1" applyFill="1" applyBorder="1" applyAlignment="1" applyProtection="1">
      <alignment horizontal="center"/>
      <protection locked="0"/>
    </xf>
    <xf numFmtId="4" fontId="7" fillId="0" borderId="21" xfId="0" applyNumberFormat="1" applyFont="1" applyFill="1" applyBorder="1" applyAlignment="1" applyProtection="1">
      <alignment horizontal="right"/>
      <protection locked="0"/>
    </xf>
    <xf numFmtId="4" fontId="1" fillId="0" borderId="21" xfId="0" applyNumberFormat="1" applyFont="1" applyFill="1" applyBorder="1" applyAlignment="1" applyProtection="1">
      <alignment horizontal="right"/>
      <protection locked="0"/>
    </xf>
    <xf numFmtId="4" fontId="7" fillId="0" borderId="8" xfId="0" applyNumberFormat="1" applyFont="1" applyFill="1" applyBorder="1" applyAlignment="1" applyProtection="1">
      <alignment horizontal="right"/>
      <protection locked="0"/>
    </xf>
    <xf numFmtId="4" fontId="1" fillId="0" borderId="27" xfId="0" applyNumberFormat="1" applyFont="1" applyFill="1" applyBorder="1" applyAlignment="1" applyProtection="1">
      <alignment horizontal="right"/>
      <protection locked="0"/>
    </xf>
    <xf numFmtId="4" fontId="1" fillId="0" borderId="27" xfId="0" applyNumberFormat="1" applyFont="1" applyFill="1" applyBorder="1" applyProtection="1">
      <protection locked="0"/>
    </xf>
    <xf numFmtId="4" fontId="1" fillId="0" borderId="30" xfId="0" applyNumberFormat="1" applyFont="1" applyFill="1" applyBorder="1" applyProtection="1">
      <protection locked="0"/>
    </xf>
    <xf numFmtId="4" fontId="1" fillId="0" borderId="25" xfId="0" applyNumberFormat="1" applyFont="1" applyFill="1" applyBorder="1" applyAlignment="1" applyProtection="1">
      <alignment horizontal="right"/>
      <protection locked="0"/>
    </xf>
    <xf numFmtId="4" fontId="1" fillId="0" borderId="19" xfId="0" applyNumberFormat="1" applyFont="1" applyFill="1" applyBorder="1" applyProtection="1">
      <protection locked="0"/>
    </xf>
    <xf numFmtId="4" fontId="1" fillId="0" borderId="6" xfId="0" applyNumberFormat="1" applyFont="1" applyFill="1" applyBorder="1" applyProtection="1">
      <protection locked="0"/>
    </xf>
    <xf numFmtId="4" fontId="10" fillId="6" borderId="31" xfId="0" applyNumberFormat="1" applyFont="1" applyFill="1" applyBorder="1" applyAlignment="1" applyProtection="1">
      <protection locked="0"/>
    </xf>
    <xf numFmtId="4" fontId="4" fillId="6" borderId="1" xfId="0" applyNumberFormat="1" applyFont="1" applyFill="1" applyBorder="1" applyProtection="1">
      <protection locked="0"/>
    </xf>
    <xf numFmtId="4" fontId="4" fillId="6" borderId="31" xfId="0" applyNumberFormat="1" applyFont="1" applyFill="1" applyBorder="1" applyAlignment="1" applyProtection="1">
      <alignment horizontal="center"/>
      <protection locked="0"/>
    </xf>
    <xf numFmtId="4" fontId="4" fillId="18" borderId="14" xfId="0" applyNumberFormat="1" applyFont="1" applyFill="1" applyBorder="1" applyAlignment="1" applyProtection="1">
      <alignment horizontal="right" vertical="center" wrapText="1"/>
      <protection locked="0"/>
    </xf>
    <xf numFmtId="4" fontId="4" fillId="18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24" xfId="0" applyNumberFormat="1" applyFont="1" applyBorder="1" applyAlignment="1" applyProtection="1">
      <alignment horizontal="right" vertical="center" wrapText="1"/>
      <protection locked="0"/>
    </xf>
    <xf numFmtId="4" fontId="1" fillId="0" borderId="21" xfId="0" applyNumberFormat="1" applyFont="1" applyFill="1" applyBorder="1" applyAlignment="1" applyProtection="1">
      <alignment horizontal="center" vertical="center"/>
      <protection locked="0"/>
    </xf>
    <xf numFmtId="4" fontId="1" fillId="0" borderId="19" xfId="0" applyNumberFormat="1" applyFont="1" applyFill="1" applyBorder="1" applyAlignment="1" applyProtection="1">
      <alignment horizontal="center" vertical="center"/>
      <protection locked="0"/>
    </xf>
    <xf numFmtId="4" fontId="4" fillId="0" borderId="4" xfId="0" applyNumberFormat="1" applyFont="1" applyBorder="1" applyAlignment="1" applyProtection="1">
      <alignment horizontal="right" vertical="center" wrapText="1"/>
      <protection locked="0"/>
    </xf>
    <xf numFmtId="4" fontId="1" fillId="0" borderId="26" xfId="0" applyNumberFormat="1" applyFont="1" applyFill="1" applyBorder="1" applyAlignment="1" applyProtection="1">
      <alignment horizontal="center" vertical="center"/>
      <protection locked="0"/>
    </xf>
    <xf numFmtId="4" fontId="4" fillId="0" borderId="10" xfId="0" applyNumberFormat="1" applyFont="1" applyBorder="1" applyAlignment="1" applyProtection="1">
      <alignment horizontal="right" vertical="center" wrapText="1"/>
      <protection locked="0"/>
    </xf>
    <xf numFmtId="4" fontId="1" fillId="0" borderId="27" xfId="0" applyNumberFormat="1" applyFont="1" applyFill="1" applyBorder="1" applyAlignment="1" applyProtection="1">
      <alignment horizontal="center" vertical="center"/>
      <protection locked="0"/>
    </xf>
    <xf numFmtId="4" fontId="1" fillId="0" borderId="14" xfId="0" applyNumberFormat="1" applyFont="1" applyFill="1" applyBorder="1" applyAlignment="1" applyProtection="1">
      <alignment horizontal="center" vertical="center"/>
      <protection locked="0"/>
    </xf>
    <xf numFmtId="4" fontId="1" fillId="0" borderId="25" xfId="0" applyNumberFormat="1" applyFont="1" applyFill="1" applyBorder="1" applyAlignment="1" applyProtection="1">
      <alignment horizontal="center" vertical="center"/>
      <protection locked="0"/>
    </xf>
    <xf numFmtId="4" fontId="4" fillId="0" borderId="13" xfId="0" applyNumberFormat="1" applyFont="1" applyBorder="1" applyAlignment="1" applyProtection="1">
      <alignment horizontal="right" vertical="center" wrapText="1"/>
      <protection locked="0"/>
    </xf>
    <xf numFmtId="4" fontId="1" fillId="0" borderId="17" xfId="0" applyNumberFormat="1" applyFont="1" applyFill="1" applyBorder="1" applyAlignment="1" applyProtection="1">
      <alignment horizontal="center" vertical="center"/>
      <protection locked="0"/>
    </xf>
    <xf numFmtId="4" fontId="10" fillId="0" borderId="24" xfId="0" applyNumberFormat="1" applyFont="1" applyBorder="1" applyAlignment="1" applyProtection="1">
      <alignment horizontal="right" vertical="center" wrapText="1"/>
      <protection locked="0"/>
    </xf>
    <xf numFmtId="4" fontId="10" fillId="0" borderId="21" xfId="0" applyNumberFormat="1" applyFont="1" applyBorder="1" applyAlignment="1" applyProtection="1">
      <alignment horizontal="right" vertical="center" wrapText="1"/>
      <protection locked="0"/>
    </xf>
    <xf numFmtId="4" fontId="10" fillId="0" borderId="5" xfId="0" applyNumberFormat="1" applyFont="1" applyBorder="1" applyAlignment="1" applyProtection="1">
      <alignment horizontal="right" vertical="center" wrapText="1"/>
      <protection locked="0"/>
    </xf>
    <xf numFmtId="4" fontId="10" fillId="0" borderId="26" xfId="0" applyNumberFormat="1" applyFont="1" applyBorder="1" applyAlignment="1" applyProtection="1">
      <alignment horizontal="right" vertical="center" wrapText="1"/>
      <protection locked="0"/>
    </xf>
    <xf numFmtId="4" fontId="10" fillId="0" borderId="9" xfId="0" applyNumberFormat="1" applyFont="1" applyBorder="1" applyAlignment="1" applyProtection="1">
      <alignment horizontal="right" vertical="center" wrapText="1"/>
      <protection locked="0"/>
    </xf>
    <xf numFmtId="4" fontId="10" fillId="0" borderId="22" xfId="0" applyNumberFormat="1" applyFont="1" applyBorder="1" applyAlignment="1" applyProtection="1">
      <alignment horizontal="right" vertical="center" wrapText="1"/>
      <protection locked="0"/>
    </xf>
    <xf numFmtId="4" fontId="10" fillId="2" borderId="22" xfId="0" applyNumberFormat="1" applyFont="1" applyFill="1" applyBorder="1" applyAlignment="1" applyProtection="1">
      <alignment horizontal="right" vertical="center" wrapText="1"/>
      <protection locked="0"/>
    </xf>
    <xf numFmtId="4" fontId="10" fillId="6" borderId="31" xfId="0" applyNumberFormat="1" applyFont="1" applyFill="1" applyBorder="1" applyAlignment="1" applyProtection="1">
      <alignment horizontal="right" vertical="center" wrapText="1"/>
      <protection locked="0"/>
    </xf>
    <xf numFmtId="4" fontId="4" fillId="6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28" xfId="0" applyFont="1" applyBorder="1" applyProtection="1">
      <protection locked="0"/>
    </xf>
    <xf numFmtId="0" fontId="4" fillId="0" borderId="29" xfId="0" applyFont="1" applyBorder="1" applyProtection="1">
      <protection locked="0"/>
    </xf>
    <xf numFmtId="0" fontId="4" fillId="0" borderId="30" xfId="0" applyFont="1" applyBorder="1" applyProtection="1">
      <protection locked="0"/>
    </xf>
    <xf numFmtId="4" fontId="4" fillId="0" borderId="28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0" fontId="10" fillId="0" borderId="24" xfId="0" applyFont="1" applyFill="1" applyBorder="1" applyAlignment="1" applyProtection="1">
      <alignment horizontal="left"/>
      <protection locked="0"/>
    </xf>
    <xf numFmtId="0" fontId="10" fillId="0" borderId="22" xfId="0" applyFont="1" applyFill="1" applyBorder="1" applyAlignment="1" applyProtection="1">
      <alignment horizontal="left"/>
      <protection locked="0"/>
    </xf>
    <xf numFmtId="0" fontId="10" fillId="0" borderId="23" xfId="0" applyFont="1" applyFill="1" applyBorder="1" applyAlignment="1" applyProtection="1">
      <alignment horizontal="left"/>
      <protection locked="0"/>
    </xf>
    <xf numFmtId="4" fontId="1" fillId="0" borderId="24" xfId="0" applyNumberFormat="1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horizontal="left"/>
      <protection locked="0"/>
    </xf>
    <xf numFmtId="0" fontId="10" fillId="0" borderId="3" xfId="0" applyFont="1" applyFill="1" applyBorder="1" applyAlignment="1" applyProtection="1">
      <alignment horizontal="left"/>
      <protection locked="0"/>
    </xf>
    <xf numFmtId="0" fontId="10" fillId="0" borderId="2" xfId="0" applyFont="1" applyFill="1" applyBorder="1" applyAlignment="1" applyProtection="1">
      <alignment horizontal="left"/>
      <protection locked="0"/>
    </xf>
    <xf numFmtId="4" fontId="1" fillId="0" borderId="13" xfId="0" applyNumberFormat="1" applyFont="1" applyFill="1" applyBorder="1" applyAlignment="1" applyProtection="1">
      <alignment horizontal="center" vertical="center"/>
      <protection locked="0"/>
    </xf>
    <xf numFmtId="4" fontId="1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28" xfId="0" applyFont="1" applyBorder="1" applyAlignment="1" applyProtection="1">
      <alignment horizontal="left" vertical="center"/>
      <protection locked="0"/>
    </xf>
    <xf numFmtId="0" fontId="4" fillId="0" borderId="29" xfId="0" applyFont="1" applyBorder="1" applyAlignment="1" applyProtection="1">
      <alignment horizontal="left" vertical="center"/>
      <protection locked="0"/>
    </xf>
    <xf numFmtId="0" fontId="4" fillId="0" borderId="30" xfId="0" applyFont="1" applyBorder="1" applyAlignment="1" applyProtection="1">
      <alignment horizontal="left" vertical="center"/>
      <protection locked="0"/>
    </xf>
    <xf numFmtId="4" fontId="4" fillId="0" borderId="5" xfId="0" applyNumberFormat="1" applyFont="1" applyFill="1" applyBorder="1" applyAlignment="1" applyProtection="1">
      <alignment horizontal="center" wrapText="1"/>
      <protection locked="0"/>
    </xf>
    <xf numFmtId="0" fontId="4" fillId="0" borderId="24" xfId="0" applyFont="1" applyBorder="1" applyAlignment="1" applyProtection="1">
      <alignment horizontal="left" vertical="center"/>
      <protection locked="0"/>
    </xf>
    <xf numFmtId="0" fontId="4" fillId="0" borderId="22" xfId="0" applyFont="1" applyBorder="1" applyAlignment="1" applyProtection="1">
      <alignment horizontal="left" vertical="center"/>
      <protection locked="0"/>
    </xf>
    <xf numFmtId="0" fontId="4" fillId="0" borderId="23" xfId="0" applyFont="1" applyBorder="1" applyAlignment="1" applyProtection="1">
      <alignment horizontal="left" vertical="center"/>
      <protection locked="0"/>
    </xf>
    <xf numFmtId="0" fontId="4" fillId="6" borderId="4" xfId="0" applyFont="1" applyFill="1" applyBorder="1" applyAlignment="1" applyProtection="1">
      <alignment horizontal="left" vertical="center"/>
      <protection locked="0"/>
    </xf>
    <xf numFmtId="0" fontId="4" fillId="6" borderId="3" xfId="0" applyFont="1" applyFill="1" applyBorder="1" applyAlignment="1" applyProtection="1">
      <alignment horizontal="left" vertical="center"/>
      <protection locked="0"/>
    </xf>
    <xf numFmtId="0" fontId="4" fillId="6" borderId="2" xfId="0" applyFont="1" applyFill="1" applyBorder="1" applyAlignment="1" applyProtection="1">
      <alignment horizontal="left" vertical="center"/>
      <protection locked="0"/>
    </xf>
    <xf numFmtId="4" fontId="4" fillId="6" borderId="1" xfId="0" applyNumberFormat="1" applyFont="1" applyFill="1" applyBorder="1" applyAlignment="1" applyProtection="1">
      <alignment horizontal="center" wrapText="1"/>
      <protection locked="0"/>
    </xf>
    <xf numFmtId="4" fontId="4" fillId="18" borderId="31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16" xfId="0" applyNumberFormat="1" applyFont="1" applyBorder="1" applyAlignment="1" applyProtection="1">
      <alignment horizontal="center"/>
      <protection locked="0"/>
    </xf>
    <xf numFmtId="4" fontId="1" fillId="0" borderId="1" xfId="0" applyNumberFormat="1" applyFont="1" applyFill="1" applyBorder="1" applyAlignment="1" applyProtection="1">
      <alignment horizontal="center" vertical="center"/>
      <protection locked="0"/>
    </xf>
    <xf numFmtId="4" fontId="4" fillId="0" borderId="26" xfId="0" applyNumberFormat="1" applyFont="1" applyBorder="1" applyAlignment="1" applyProtection="1">
      <alignment horizontal="right"/>
      <protection locked="0"/>
    </xf>
    <xf numFmtId="4" fontId="1" fillId="0" borderId="26" xfId="0" applyNumberFormat="1" applyFont="1" applyBorder="1" applyAlignment="1" applyProtection="1">
      <alignment horizontal="center"/>
      <protection locked="0"/>
    </xf>
    <xf numFmtId="4" fontId="10" fillId="2" borderId="17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31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31" xfId="0" applyNumberFormat="1" applyFont="1" applyFill="1" applyBorder="1" applyAlignment="1" applyProtection="1">
      <alignment horizontal="center" vertical="center"/>
      <protection locked="0"/>
    </xf>
    <xf numFmtId="4" fontId="10" fillId="2" borderId="6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30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27" xfId="0" applyNumberFormat="1" applyFont="1" applyBorder="1" applyAlignment="1" applyProtection="1">
      <alignment horizontal="center"/>
      <protection locked="0"/>
    </xf>
    <xf numFmtId="4" fontId="10" fillId="2" borderId="5" xfId="0" applyNumberFormat="1" applyFont="1" applyFill="1" applyBorder="1" applyAlignment="1" applyProtection="1">
      <alignment horizontal="right" vertical="center" wrapText="1"/>
      <protection locked="0"/>
    </xf>
    <xf numFmtId="4" fontId="7" fillId="2" borderId="31" xfId="0" applyNumberFormat="1" applyFont="1" applyFill="1" applyBorder="1" applyAlignment="1" applyProtection="1">
      <alignment horizontal="right" vertical="center" wrapText="1"/>
      <protection locked="0"/>
    </xf>
    <xf numFmtId="4" fontId="1" fillId="6" borderId="31" xfId="0" applyNumberFormat="1" applyFont="1" applyFill="1" applyBorder="1" applyAlignment="1" applyProtection="1">
      <alignment horizontal="center" vertical="center"/>
      <protection locked="0"/>
    </xf>
    <xf numFmtId="4" fontId="1" fillId="6" borderId="1" xfId="0" applyNumberFormat="1" applyFont="1" applyFill="1" applyBorder="1" applyAlignment="1" applyProtection="1">
      <alignment horizontal="center" vertical="center"/>
      <protection locked="0"/>
    </xf>
    <xf numFmtId="4" fontId="4" fillId="6" borderId="31" xfId="0" applyNumberFormat="1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CCCC"/>
      <color rgb="FFDBDBDB"/>
      <color rgb="FFFFFFFF"/>
      <color rgb="FFBDD7EE"/>
      <color rgb="FF00CC00"/>
      <color rgb="FF00FFFF"/>
      <color rgb="FFC4BD97"/>
      <color rgb="FFC6E0B4"/>
      <color rgb="FFFFC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gis.praha12.cz/registry/ren-gdpr/parcely/report_output.php?ID=2179384101&amp;REPORT=info" TargetMode="External"/><Relationship Id="rId2" Type="http://schemas.openxmlformats.org/officeDocument/2006/relationships/hyperlink" Target="https://gis.praha12.cz/registry/ren-gdpr/parcely/report_output.php?ID=2178365101&amp;REPORT=info" TargetMode="External"/><Relationship Id="rId1" Type="http://schemas.openxmlformats.org/officeDocument/2006/relationships/hyperlink" Target="https://gis.praha12.cz/registry/ren-gdpr/parcely/report_output.php?ID=2179384101&amp;REPORT=info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4"/>
  <sheetViews>
    <sheetView tabSelected="1" topLeftCell="D1" workbookViewId="0">
      <pane ySplit="1" topLeftCell="A2" activePane="bottomLeft" state="frozen"/>
      <selection pane="bottomLeft" activeCell="M94" sqref="M94"/>
    </sheetView>
  </sheetViews>
  <sheetFormatPr defaultRowHeight="15.75" x14ac:dyDescent="0.25"/>
  <cols>
    <col min="1" max="1" width="17.42578125" style="8" customWidth="1"/>
    <col min="2" max="2" width="10.7109375" style="8" customWidth="1"/>
    <col min="3" max="3" width="58.42578125" style="6" customWidth="1"/>
    <col min="4" max="6" width="10.5703125" style="10" customWidth="1"/>
    <col min="7" max="7" width="17" style="7" customWidth="1"/>
    <col min="8" max="8" width="42.42578125" style="6" customWidth="1"/>
    <col min="9" max="9" width="29.5703125" style="6" customWidth="1"/>
    <col min="10" max="10" width="11.7109375" style="6" customWidth="1"/>
    <col min="11" max="11" width="11.7109375" style="5" customWidth="1"/>
    <col min="12" max="13" width="14.7109375" style="4" customWidth="1"/>
    <col min="14" max="14" width="19.28515625" style="3" customWidth="1"/>
    <col min="15" max="15" width="18" style="2" customWidth="1"/>
    <col min="16" max="16" width="10.85546875" style="1" customWidth="1"/>
  </cols>
  <sheetData>
    <row r="1" spans="1:16" ht="16.5" thickBot="1" x14ac:dyDescent="0.3">
      <c r="A1" s="122" t="s">
        <v>214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4"/>
      <c r="N1" s="44"/>
      <c r="O1" s="45"/>
      <c r="P1"/>
    </row>
    <row r="2" spans="1:16" ht="51.75" thickBot="1" x14ac:dyDescent="0.3">
      <c r="A2" s="29" t="s">
        <v>31</v>
      </c>
      <c r="B2" s="29" t="s">
        <v>181</v>
      </c>
      <c r="C2" s="33" t="s">
        <v>30</v>
      </c>
      <c r="D2" s="34" t="s">
        <v>40</v>
      </c>
      <c r="E2" s="34" t="s">
        <v>41</v>
      </c>
      <c r="F2" s="35" t="s">
        <v>44</v>
      </c>
      <c r="G2" s="36" t="s">
        <v>29</v>
      </c>
      <c r="H2" s="37" t="s">
        <v>28</v>
      </c>
      <c r="I2" s="29" t="s">
        <v>27</v>
      </c>
      <c r="J2" s="29" t="s">
        <v>26</v>
      </c>
      <c r="K2" s="38" t="s">
        <v>23</v>
      </c>
      <c r="L2" s="38" t="s">
        <v>22</v>
      </c>
      <c r="M2" s="39" t="s">
        <v>21</v>
      </c>
      <c r="N2" s="46"/>
      <c r="O2" s="47"/>
      <c r="P2"/>
    </row>
    <row r="3" spans="1:16" x14ac:dyDescent="0.25">
      <c r="A3" s="128" t="s">
        <v>191</v>
      </c>
      <c r="B3" s="86">
        <v>1</v>
      </c>
      <c r="C3" s="129" t="s">
        <v>63</v>
      </c>
      <c r="D3" s="130">
        <v>2</v>
      </c>
      <c r="E3" s="131"/>
      <c r="F3" s="131"/>
      <c r="G3" s="132" t="s">
        <v>71</v>
      </c>
      <c r="H3" s="133" t="s">
        <v>99</v>
      </c>
      <c r="I3" s="134" t="s">
        <v>100</v>
      </c>
      <c r="J3" s="135" t="s">
        <v>66</v>
      </c>
      <c r="K3" s="447"/>
      <c r="L3" s="448"/>
      <c r="M3" s="449"/>
      <c r="N3" s="48"/>
      <c r="O3" s="47"/>
      <c r="P3"/>
    </row>
    <row r="4" spans="1:16" ht="16.5" thickBot="1" x14ac:dyDescent="0.3">
      <c r="A4" s="136"/>
      <c r="B4" s="87">
        <v>2</v>
      </c>
      <c r="C4" s="137" t="s">
        <v>175</v>
      </c>
      <c r="D4" s="138">
        <v>5</v>
      </c>
      <c r="E4" s="138"/>
      <c r="F4" s="139"/>
      <c r="G4" s="140" t="s">
        <v>71</v>
      </c>
      <c r="H4" s="141" t="s">
        <v>101</v>
      </c>
      <c r="I4" s="142" t="s">
        <v>100</v>
      </c>
      <c r="J4" s="143" t="s">
        <v>66</v>
      </c>
      <c r="K4" s="450"/>
      <c r="L4" s="451"/>
      <c r="M4" s="451"/>
      <c r="N4" s="48"/>
      <c r="O4" s="47"/>
      <c r="P4"/>
    </row>
    <row r="5" spans="1:16" x14ac:dyDescent="0.25">
      <c r="A5" s="128" t="s">
        <v>32</v>
      </c>
      <c r="B5" s="88">
        <v>3</v>
      </c>
      <c r="C5" s="144" t="s">
        <v>197</v>
      </c>
      <c r="D5" s="145"/>
      <c r="E5" s="144">
        <v>3</v>
      </c>
      <c r="F5" s="144"/>
      <c r="G5" s="146" t="s">
        <v>83</v>
      </c>
      <c r="H5" s="135" t="s">
        <v>68</v>
      </c>
      <c r="I5" s="147" t="s">
        <v>67</v>
      </c>
      <c r="J5" s="133" t="s">
        <v>66</v>
      </c>
      <c r="K5" s="452"/>
      <c r="L5" s="449"/>
      <c r="M5" s="448"/>
      <c r="N5" s="49"/>
      <c r="O5" s="47"/>
      <c r="P5"/>
    </row>
    <row r="6" spans="1:16" x14ac:dyDescent="0.25">
      <c r="A6" s="128"/>
      <c r="B6" s="89">
        <v>4</v>
      </c>
      <c r="C6" s="148" t="s">
        <v>163</v>
      </c>
      <c r="D6" s="149"/>
      <c r="E6" s="150">
        <v>10</v>
      </c>
      <c r="F6" s="151"/>
      <c r="G6" s="152" t="s">
        <v>83</v>
      </c>
      <c r="H6" s="153" t="s">
        <v>84</v>
      </c>
      <c r="I6" s="154" t="s">
        <v>85</v>
      </c>
      <c r="J6" s="155" t="s">
        <v>66</v>
      </c>
      <c r="K6" s="452"/>
      <c r="L6" s="453"/>
      <c r="M6" s="449"/>
      <c r="N6" s="48"/>
      <c r="O6" s="50"/>
      <c r="P6"/>
    </row>
    <row r="7" spans="1:16" x14ac:dyDescent="0.25">
      <c r="A7" s="128"/>
      <c r="B7" s="90">
        <v>5</v>
      </c>
      <c r="C7" s="156" t="s">
        <v>164</v>
      </c>
      <c r="D7" s="157">
        <v>2</v>
      </c>
      <c r="E7" s="158"/>
      <c r="F7" s="159">
        <v>2</v>
      </c>
      <c r="G7" s="160" t="s">
        <v>71</v>
      </c>
      <c r="H7" s="161" t="s">
        <v>90</v>
      </c>
      <c r="I7" s="147" t="s">
        <v>92</v>
      </c>
      <c r="J7" s="133" t="s">
        <v>91</v>
      </c>
      <c r="K7" s="454"/>
      <c r="L7" s="455"/>
      <c r="M7" s="456"/>
      <c r="N7" s="48"/>
      <c r="O7" s="50"/>
      <c r="P7"/>
    </row>
    <row r="8" spans="1:16" x14ac:dyDescent="0.25">
      <c r="A8" s="128"/>
      <c r="B8" s="91">
        <v>6</v>
      </c>
      <c r="C8" s="156" t="s">
        <v>165</v>
      </c>
      <c r="D8" s="157">
        <v>1</v>
      </c>
      <c r="E8" s="158"/>
      <c r="F8" s="158"/>
      <c r="G8" s="162" t="s">
        <v>71</v>
      </c>
      <c r="H8" s="163" t="s">
        <v>90</v>
      </c>
      <c r="I8" s="161" t="s">
        <v>92</v>
      </c>
      <c r="J8" s="164" t="s">
        <v>66</v>
      </c>
      <c r="K8" s="454"/>
      <c r="L8" s="453"/>
      <c r="M8" s="453"/>
      <c r="N8" s="48"/>
      <c r="O8" s="50"/>
      <c r="P8"/>
    </row>
    <row r="9" spans="1:16" x14ac:dyDescent="0.25">
      <c r="A9" s="128"/>
      <c r="B9" s="89">
        <v>7</v>
      </c>
      <c r="C9" s="156" t="s">
        <v>166</v>
      </c>
      <c r="D9" s="157">
        <v>2</v>
      </c>
      <c r="E9" s="158"/>
      <c r="F9" s="158"/>
      <c r="G9" s="165" t="s">
        <v>71</v>
      </c>
      <c r="H9" s="166" t="s">
        <v>120</v>
      </c>
      <c r="I9" s="153" t="s">
        <v>121</v>
      </c>
      <c r="J9" s="167" t="s">
        <v>66</v>
      </c>
      <c r="K9" s="454"/>
      <c r="L9" s="453"/>
      <c r="M9" s="449"/>
      <c r="N9" s="48"/>
      <c r="O9" s="50"/>
      <c r="P9"/>
    </row>
    <row r="10" spans="1:16" x14ac:dyDescent="0.25">
      <c r="A10" s="128"/>
      <c r="B10" s="89">
        <v>8</v>
      </c>
      <c r="C10" s="156" t="s">
        <v>167</v>
      </c>
      <c r="D10" s="157">
        <v>1</v>
      </c>
      <c r="E10" s="158"/>
      <c r="F10" s="158"/>
      <c r="G10" s="168" t="s">
        <v>71</v>
      </c>
      <c r="H10" s="166" t="s">
        <v>120</v>
      </c>
      <c r="I10" s="161" t="s">
        <v>121</v>
      </c>
      <c r="J10" s="133" t="s">
        <v>66</v>
      </c>
      <c r="K10" s="454"/>
      <c r="L10" s="453"/>
      <c r="M10" s="453"/>
      <c r="N10" s="48"/>
      <c r="O10" s="50"/>
      <c r="P10"/>
    </row>
    <row r="11" spans="1:16" x14ac:dyDescent="0.25">
      <c r="A11" s="128"/>
      <c r="B11" s="90">
        <v>9</v>
      </c>
      <c r="C11" s="169" t="s">
        <v>168</v>
      </c>
      <c r="D11" s="170">
        <v>1</v>
      </c>
      <c r="E11" s="171"/>
      <c r="F11" s="171"/>
      <c r="G11" s="172" t="s">
        <v>128</v>
      </c>
      <c r="H11" s="166" t="s">
        <v>135</v>
      </c>
      <c r="I11" s="173" t="s">
        <v>136</v>
      </c>
      <c r="J11" s="174" t="s">
        <v>66</v>
      </c>
      <c r="K11" s="457"/>
      <c r="L11" s="453"/>
      <c r="M11" s="453"/>
      <c r="N11" s="48"/>
      <c r="O11" s="50"/>
      <c r="P11"/>
    </row>
    <row r="12" spans="1:16" ht="16.5" thickBot="1" x14ac:dyDescent="0.3">
      <c r="A12" s="128"/>
      <c r="B12" s="87">
        <v>10</v>
      </c>
      <c r="C12" s="175" t="s">
        <v>102</v>
      </c>
      <c r="D12" s="145"/>
      <c r="E12" s="144">
        <v>1</v>
      </c>
      <c r="F12" s="144"/>
      <c r="G12" s="176" t="s">
        <v>83</v>
      </c>
      <c r="H12" s="161" t="s">
        <v>103</v>
      </c>
      <c r="I12" s="177" t="s">
        <v>201</v>
      </c>
      <c r="J12" s="143" t="s">
        <v>66</v>
      </c>
      <c r="K12" s="458"/>
      <c r="L12" s="451"/>
      <c r="M12" s="451"/>
      <c r="N12" s="48"/>
      <c r="O12" s="51"/>
      <c r="P12"/>
    </row>
    <row r="13" spans="1:16" x14ac:dyDescent="0.25">
      <c r="A13" s="178" t="s">
        <v>35</v>
      </c>
      <c r="B13" s="88">
        <v>11</v>
      </c>
      <c r="C13" s="179" t="s">
        <v>116</v>
      </c>
      <c r="D13" s="180">
        <v>1</v>
      </c>
      <c r="E13" s="181"/>
      <c r="F13" s="181"/>
      <c r="G13" s="182" t="s">
        <v>128</v>
      </c>
      <c r="H13" s="183" t="s">
        <v>115</v>
      </c>
      <c r="I13" s="133" t="s">
        <v>114</v>
      </c>
      <c r="J13" s="184" t="s">
        <v>66</v>
      </c>
      <c r="K13" s="457"/>
      <c r="L13" s="448"/>
      <c r="M13" s="448"/>
      <c r="N13" s="48" t="s">
        <v>113</v>
      </c>
      <c r="O13" s="51"/>
      <c r="P13"/>
    </row>
    <row r="14" spans="1:16" x14ac:dyDescent="0.25">
      <c r="A14" s="185"/>
      <c r="B14" s="91">
        <v>12</v>
      </c>
      <c r="C14" s="186" t="s">
        <v>126</v>
      </c>
      <c r="D14" s="187">
        <v>1</v>
      </c>
      <c r="E14" s="159"/>
      <c r="F14" s="159"/>
      <c r="G14" s="165" t="s">
        <v>71</v>
      </c>
      <c r="H14" s="153" t="s">
        <v>125</v>
      </c>
      <c r="I14" s="155" t="s">
        <v>129</v>
      </c>
      <c r="J14" s="163" t="s">
        <v>66</v>
      </c>
      <c r="K14" s="454"/>
      <c r="L14" s="453"/>
      <c r="M14" s="449"/>
      <c r="N14" s="52"/>
      <c r="O14" s="51"/>
      <c r="P14"/>
    </row>
    <row r="15" spans="1:16" ht="16.5" thickBot="1" x14ac:dyDescent="0.3">
      <c r="A15" s="185"/>
      <c r="B15" s="87">
        <v>13</v>
      </c>
      <c r="C15" s="188" t="s">
        <v>63</v>
      </c>
      <c r="D15" s="189">
        <v>1</v>
      </c>
      <c r="E15" s="188"/>
      <c r="F15" s="138"/>
      <c r="G15" s="190" t="s">
        <v>71</v>
      </c>
      <c r="H15" s="191" t="s">
        <v>127</v>
      </c>
      <c r="I15" s="167" t="s">
        <v>129</v>
      </c>
      <c r="J15" s="192" t="s">
        <v>66</v>
      </c>
      <c r="K15" s="454"/>
      <c r="L15" s="456"/>
      <c r="M15" s="451"/>
      <c r="N15" s="52"/>
      <c r="O15" s="51"/>
      <c r="P15"/>
    </row>
    <row r="16" spans="1:16" x14ac:dyDescent="0.25">
      <c r="A16" s="193" t="s">
        <v>38</v>
      </c>
      <c r="B16" s="92">
        <v>14</v>
      </c>
      <c r="C16" s="194" t="s">
        <v>63</v>
      </c>
      <c r="D16" s="195">
        <v>2</v>
      </c>
      <c r="E16" s="196"/>
      <c r="F16" s="197"/>
      <c r="G16" s="198" t="s">
        <v>173</v>
      </c>
      <c r="H16" s="199" t="s">
        <v>64</v>
      </c>
      <c r="I16" s="200" t="s">
        <v>65</v>
      </c>
      <c r="J16" s="199" t="s">
        <v>66</v>
      </c>
      <c r="K16" s="459"/>
      <c r="L16" s="460"/>
      <c r="M16" s="460"/>
      <c r="N16" s="52" t="s">
        <v>95</v>
      </c>
      <c r="O16" s="51"/>
      <c r="P16"/>
    </row>
    <row r="17" spans="1:16" x14ac:dyDescent="0.25">
      <c r="A17" s="128"/>
      <c r="B17" s="91">
        <v>15</v>
      </c>
      <c r="C17" s="151" t="s">
        <v>96</v>
      </c>
      <c r="D17" s="201"/>
      <c r="E17" s="201">
        <v>2</v>
      </c>
      <c r="F17" s="202"/>
      <c r="G17" s="203" t="s">
        <v>83</v>
      </c>
      <c r="H17" s="191" t="s">
        <v>93</v>
      </c>
      <c r="I17" s="167" t="s">
        <v>94</v>
      </c>
      <c r="J17" s="192" t="s">
        <v>66</v>
      </c>
      <c r="K17" s="452"/>
      <c r="L17" s="456"/>
      <c r="M17" s="449"/>
      <c r="N17" s="52"/>
      <c r="O17" s="51"/>
      <c r="P17"/>
    </row>
    <row r="18" spans="1:16" x14ac:dyDescent="0.25">
      <c r="A18" s="128"/>
      <c r="B18" s="91">
        <v>16</v>
      </c>
      <c r="C18" s="204" t="s">
        <v>162</v>
      </c>
      <c r="D18" s="205"/>
      <c r="E18" s="201">
        <v>3</v>
      </c>
      <c r="F18" s="202"/>
      <c r="G18" s="203" t="s">
        <v>83</v>
      </c>
      <c r="H18" s="161" t="s">
        <v>98</v>
      </c>
      <c r="I18" s="167" t="s">
        <v>97</v>
      </c>
      <c r="J18" s="192" t="s">
        <v>66</v>
      </c>
      <c r="K18" s="452"/>
      <c r="L18" s="453"/>
      <c r="M18" s="456"/>
      <c r="N18" s="52"/>
      <c r="O18" s="51"/>
      <c r="P18"/>
    </row>
    <row r="19" spans="1:16" x14ac:dyDescent="0.25">
      <c r="A19" s="128"/>
      <c r="B19" s="91">
        <v>17</v>
      </c>
      <c r="C19" s="186" t="s">
        <v>174</v>
      </c>
      <c r="D19" s="131">
        <v>6</v>
      </c>
      <c r="E19" s="206"/>
      <c r="F19" s="207"/>
      <c r="G19" s="190" t="s">
        <v>71</v>
      </c>
      <c r="H19" s="161" t="s">
        <v>98</v>
      </c>
      <c r="I19" s="174" t="s">
        <v>97</v>
      </c>
      <c r="J19" s="208" t="s">
        <v>66</v>
      </c>
      <c r="K19" s="454"/>
      <c r="L19" s="453"/>
      <c r="M19" s="453"/>
      <c r="N19" s="52"/>
      <c r="O19" s="51"/>
      <c r="P19"/>
    </row>
    <row r="20" spans="1:16" ht="16.5" thickBot="1" x14ac:dyDescent="0.3">
      <c r="A20" s="136"/>
      <c r="B20" s="87">
        <v>18</v>
      </c>
      <c r="C20" s="209" t="s">
        <v>174</v>
      </c>
      <c r="D20" s="210">
        <v>7</v>
      </c>
      <c r="E20" s="138"/>
      <c r="F20" s="211"/>
      <c r="G20" s="212" t="s">
        <v>71</v>
      </c>
      <c r="H20" s="161" t="s">
        <v>107</v>
      </c>
      <c r="I20" s="143" t="s">
        <v>108</v>
      </c>
      <c r="J20" s="213" t="s">
        <v>66</v>
      </c>
      <c r="K20" s="461"/>
      <c r="L20" s="456"/>
      <c r="M20" s="451"/>
      <c r="N20" s="52"/>
      <c r="O20" s="51"/>
      <c r="P20"/>
    </row>
    <row r="21" spans="1:16" x14ac:dyDescent="0.25">
      <c r="A21" s="178" t="s">
        <v>33</v>
      </c>
      <c r="B21" s="88">
        <v>19</v>
      </c>
      <c r="C21" s="214" t="s">
        <v>69</v>
      </c>
      <c r="D21" s="215">
        <v>1</v>
      </c>
      <c r="E21" s="216"/>
      <c r="F21" s="217"/>
      <c r="G21" s="218" t="s">
        <v>71</v>
      </c>
      <c r="H21" s="219" t="s">
        <v>70</v>
      </c>
      <c r="I21" s="220" t="s">
        <v>203</v>
      </c>
      <c r="J21" s="221" t="s">
        <v>66</v>
      </c>
      <c r="K21" s="462"/>
      <c r="L21" s="460"/>
      <c r="M21" s="463"/>
      <c r="N21" s="52" t="s">
        <v>73</v>
      </c>
      <c r="O21" s="51"/>
      <c r="P21"/>
    </row>
    <row r="22" spans="1:16" x14ac:dyDescent="0.25">
      <c r="A22" s="185"/>
      <c r="B22" s="91">
        <v>20</v>
      </c>
      <c r="C22" s="148" t="s">
        <v>79</v>
      </c>
      <c r="D22" s="222"/>
      <c r="E22" s="201">
        <v>5</v>
      </c>
      <c r="F22" s="202"/>
      <c r="G22" s="203" t="s">
        <v>83</v>
      </c>
      <c r="H22" s="153" t="s">
        <v>77</v>
      </c>
      <c r="I22" s="135" t="s">
        <v>204</v>
      </c>
      <c r="J22" s="163" t="s">
        <v>66</v>
      </c>
      <c r="K22" s="452"/>
      <c r="L22" s="448"/>
      <c r="M22" s="453"/>
      <c r="N22" s="52" t="s">
        <v>78</v>
      </c>
      <c r="O22" s="51"/>
      <c r="P22"/>
    </row>
    <row r="23" spans="1:16" x14ac:dyDescent="0.25">
      <c r="A23" s="185"/>
      <c r="B23" s="91">
        <v>21</v>
      </c>
      <c r="C23" s="186" t="s">
        <v>137</v>
      </c>
      <c r="D23" s="189">
        <v>1</v>
      </c>
      <c r="E23" s="188"/>
      <c r="F23" s="223"/>
      <c r="G23" s="224" t="s">
        <v>138</v>
      </c>
      <c r="H23" s="153" t="s">
        <v>139</v>
      </c>
      <c r="I23" s="135" t="s">
        <v>205</v>
      </c>
      <c r="J23" s="163" t="s">
        <v>66</v>
      </c>
      <c r="K23" s="464"/>
      <c r="L23" s="453"/>
      <c r="M23" s="456"/>
      <c r="N23" s="52"/>
      <c r="O23" s="51"/>
      <c r="P23"/>
    </row>
    <row r="24" spans="1:16" s="11" customFormat="1" ht="16.5" thickBot="1" x14ac:dyDescent="0.3">
      <c r="A24" s="185"/>
      <c r="B24" s="91">
        <v>22</v>
      </c>
      <c r="C24" s="225" t="s">
        <v>156</v>
      </c>
      <c r="D24" s="226">
        <v>1</v>
      </c>
      <c r="E24" s="227"/>
      <c r="F24" s="228"/>
      <c r="G24" s="229" t="s">
        <v>75</v>
      </c>
      <c r="H24" s="213" t="s">
        <v>141</v>
      </c>
      <c r="I24" s="155" t="s">
        <v>142</v>
      </c>
      <c r="J24" s="163" t="s">
        <v>66</v>
      </c>
      <c r="K24" s="465"/>
      <c r="L24" s="456"/>
      <c r="M24" s="456"/>
      <c r="N24" s="52"/>
      <c r="O24" s="51"/>
      <c r="P24"/>
    </row>
    <row r="25" spans="1:16" s="11" customFormat="1" ht="16.5" thickBot="1" x14ac:dyDescent="0.3">
      <c r="A25" s="230" t="s">
        <v>39</v>
      </c>
      <c r="B25" s="93">
        <v>23</v>
      </c>
      <c r="C25" s="231" t="s">
        <v>140</v>
      </c>
      <c r="D25" s="232">
        <v>1</v>
      </c>
      <c r="E25" s="233"/>
      <c r="F25" s="234"/>
      <c r="G25" s="235" t="s">
        <v>75</v>
      </c>
      <c r="H25" s="236" t="s">
        <v>143</v>
      </c>
      <c r="I25" s="237" t="s">
        <v>144</v>
      </c>
      <c r="J25" s="238" t="s">
        <v>66</v>
      </c>
      <c r="K25" s="466"/>
      <c r="L25" s="467"/>
      <c r="M25" s="467"/>
      <c r="N25" s="52"/>
      <c r="O25" s="51"/>
      <c r="P25"/>
    </row>
    <row r="26" spans="1:16" s="9" customFormat="1" x14ac:dyDescent="0.25">
      <c r="A26" s="239" t="s">
        <v>36</v>
      </c>
      <c r="B26" s="94">
        <v>24</v>
      </c>
      <c r="C26" s="175" t="s">
        <v>86</v>
      </c>
      <c r="D26" s="145"/>
      <c r="E26" s="144">
        <v>3</v>
      </c>
      <c r="F26" s="240"/>
      <c r="G26" s="241" t="s">
        <v>83</v>
      </c>
      <c r="H26" s="161" t="s">
        <v>87</v>
      </c>
      <c r="I26" s="135" t="s">
        <v>88</v>
      </c>
      <c r="J26" s="133" t="s">
        <v>66</v>
      </c>
      <c r="K26" s="452"/>
      <c r="L26" s="449"/>
      <c r="M26" s="449"/>
      <c r="N26" s="53"/>
      <c r="O26" s="51"/>
    </row>
    <row r="27" spans="1:16" s="9" customFormat="1" x14ac:dyDescent="0.25">
      <c r="A27" s="239"/>
      <c r="B27" s="95">
        <v>25</v>
      </c>
      <c r="C27" s="175" t="s">
        <v>169</v>
      </c>
      <c r="D27" s="145"/>
      <c r="E27" s="144">
        <v>1</v>
      </c>
      <c r="F27" s="240"/>
      <c r="G27" s="242" t="s">
        <v>83</v>
      </c>
      <c r="H27" s="161" t="s">
        <v>105</v>
      </c>
      <c r="I27" s="135" t="s">
        <v>104</v>
      </c>
      <c r="J27" s="243" t="s">
        <v>91</v>
      </c>
      <c r="K27" s="452"/>
      <c r="L27" s="456"/>
      <c r="M27" s="456"/>
      <c r="N27" s="53"/>
      <c r="O27" s="51"/>
    </row>
    <row r="28" spans="1:16" s="9" customFormat="1" x14ac:dyDescent="0.25">
      <c r="A28" s="239"/>
      <c r="B28" s="95">
        <v>26</v>
      </c>
      <c r="C28" s="175" t="s">
        <v>157</v>
      </c>
      <c r="D28" s="145"/>
      <c r="E28" s="144">
        <v>2</v>
      </c>
      <c r="F28" s="240"/>
      <c r="G28" s="241" t="s">
        <v>83</v>
      </c>
      <c r="H28" s="161" t="s">
        <v>105</v>
      </c>
      <c r="I28" s="135" t="s">
        <v>104</v>
      </c>
      <c r="J28" s="243" t="s">
        <v>91</v>
      </c>
      <c r="K28" s="452"/>
      <c r="L28" s="453"/>
      <c r="M28" s="453"/>
      <c r="N28" s="53"/>
      <c r="O28" s="51"/>
    </row>
    <row r="29" spans="1:16" x14ac:dyDescent="0.25">
      <c r="A29" s="239"/>
      <c r="B29" s="95">
        <v>27</v>
      </c>
      <c r="C29" s="244" t="s">
        <v>170</v>
      </c>
      <c r="D29" s="157">
        <v>4</v>
      </c>
      <c r="E29" s="158"/>
      <c r="F29" s="245"/>
      <c r="G29" s="165" t="s">
        <v>71</v>
      </c>
      <c r="H29" s="161" t="s">
        <v>122</v>
      </c>
      <c r="I29" s="135" t="s">
        <v>123</v>
      </c>
      <c r="J29" s="243" t="s">
        <v>91</v>
      </c>
      <c r="K29" s="454"/>
      <c r="L29" s="453"/>
      <c r="M29" s="449"/>
      <c r="N29" s="54"/>
      <c r="O29" s="51"/>
      <c r="P29" s="9"/>
    </row>
    <row r="30" spans="1:16" x14ac:dyDescent="0.25">
      <c r="A30" s="239"/>
      <c r="B30" s="95">
        <v>28</v>
      </c>
      <c r="C30" s="244" t="s">
        <v>171</v>
      </c>
      <c r="D30" s="157">
        <v>5</v>
      </c>
      <c r="E30" s="158"/>
      <c r="F30" s="245"/>
      <c r="G30" s="160" t="s">
        <v>71</v>
      </c>
      <c r="H30" s="161" t="s">
        <v>122</v>
      </c>
      <c r="I30" s="135" t="s">
        <v>123</v>
      </c>
      <c r="J30" s="243" t="s">
        <v>91</v>
      </c>
      <c r="K30" s="468"/>
      <c r="L30" s="453"/>
      <c r="M30" s="456"/>
      <c r="N30" s="54"/>
      <c r="O30" s="51"/>
      <c r="P30" s="9"/>
    </row>
    <row r="31" spans="1:16" x14ac:dyDescent="0.25">
      <c r="A31" s="239"/>
      <c r="B31" s="95">
        <v>29</v>
      </c>
      <c r="C31" s="244" t="s">
        <v>172</v>
      </c>
      <c r="D31" s="157">
        <v>3</v>
      </c>
      <c r="E31" s="158"/>
      <c r="F31" s="245"/>
      <c r="G31" s="160" t="s">
        <v>71</v>
      </c>
      <c r="H31" s="161" t="s">
        <v>134</v>
      </c>
      <c r="I31" s="135" t="s">
        <v>133</v>
      </c>
      <c r="J31" s="167" t="s">
        <v>66</v>
      </c>
      <c r="K31" s="454"/>
      <c r="L31" s="453"/>
      <c r="M31" s="456"/>
      <c r="N31" s="54"/>
      <c r="O31" s="51"/>
      <c r="P31" s="9"/>
    </row>
    <row r="32" spans="1:16" x14ac:dyDescent="0.25">
      <c r="A32" s="239"/>
      <c r="B32" s="95">
        <v>30</v>
      </c>
      <c r="C32" s="244" t="s">
        <v>161</v>
      </c>
      <c r="D32" s="157">
        <v>1</v>
      </c>
      <c r="E32" s="158"/>
      <c r="F32" s="245"/>
      <c r="G32" s="160" t="s">
        <v>71</v>
      </c>
      <c r="H32" s="161" t="s">
        <v>159</v>
      </c>
      <c r="I32" s="135" t="s">
        <v>160</v>
      </c>
      <c r="J32" s="208" t="s">
        <v>91</v>
      </c>
      <c r="K32" s="454"/>
      <c r="L32" s="453"/>
      <c r="M32" s="456"/>
      <c r="N32" s="54"/>
      <c r="O32" s="51"/>
      <c r="P32" s="9"/>
    </row>
    <row r="33" spans="1:16" ht="16.5" thickBot="1" x14ac:dyDescent="0.3">
      <c r="A33" s="246"/>
      <c r="B33" s="96">
        <v>31</v>
      </c>
      <c r="C33" s="156" t="s">
        <v>164</v>
      </c>
      <c r="D33" s="247">
        <v>2</v>
      </c>
      <c r="E33" s="131"/>
      <c r="F33" s="248"/>
      <c r="G33" s="160" t="s">
        <v>71</v>
      </c>
      <c r="H33" s="134" t="s">
        <v>132</v>
      </c>
      <c r="I33" s="133" t="s">
        <v>88</v>
      </c>
      <c r="J33" s="143" t="s">
        <v>91</v>
      </c>
      <c r="K33" s="461"/>
      <c r="L33" s="456"/>
      <c r="M33" s="451"/>
      <c r="N33" s="54"/>
      <c r="O33" s="55"/>
      <c r="P33"/>
    </row>
    <row r="34" spans="1:16" x14ac:dyDescent="0.25">
      <c r="A34" s="178" t="s">
        <v>37</v>
      </c>
      <c r="B34" s="97">
        <v>32</v>
      </c>
      <c r="C34" s="249" t="s">
        <v>124</v>
      </c>
      <c r="D34" s="195">
        <v>1</v>
      </c>
      <c r="E34" s="196"/>
      <c r="F34" s="197">
        <v>1</v>
      </c>
      <c r="G34" s="250" t="s">
        <v>75</v>
      </c>
      <c r="H34" s="251" t="s">
        <v>106</v>
      </c>
      <c r="I34" s="200" t="s">
        <v>119</v>
      </c>
      <c r="J34" s="221" t="s">
        <v>91</v>
      </c>
      <c r="K34" s="462"/>
      <c r="L34" s="460"/>
      <c r="M34" s="463"/>
      <c r="N34" s="48"/>
      <c r="O34" s="55"/>
      <c r="P34"/>
    </row>
    <row r="35" spans="1:16" x14ac:dyDescent="0.25">
      <c r="A35" s="185"/>
      <c r="B35" s="89">
        <v>33</v>
      </c>
      <c r="C35" s="156" t="s">
        <v>109</v>
      </c>
      <c r="D35" s="189">
        <v>1</v>
      </c>
      <c r="E35" s="188"/>
      <c r="F35" s="223">
        <v>1</v>
      </c>
      <c r="G35" s="252" t="s">
        <v>71</v>
      </c>
      <c r="H35" s="191" t="s">
        <v>110</v>
      </c>
      <c r="I35" s="167" t="s">
        <v>118</v>
      </c>
      <c r="J35" s="167" t="s">
        <v>91</v>
      </c>
      <c r="K35" s="454"/>
      <c r="L35" s="453"/>
      <c r="M35" s="456"/>
      <c r="N35" s="52"/>
      <c r="O35" s="51"/>
      <c r="P35"/>
    </row>
    <row r="36" spans="1:16" x14ac:dyDescent="0.25">
      <c r="A36" s="185"/>
      <c r="B36" s="89">
        <v>34</v>
      </c>
      <c r="C36" s="253" t="s">
        <v>117</v>
      </c>
      <c r="D36" s="254">
        <v>1</v>
      </c>
      <c r="E36" s="255"/>
      <c r="F36" s="256"/>
      <c r="G36" s="257" t="s">
        <v>71</v>
      </c>
      <c r="H36" s="258" t="s">
        <v>111</v>
      </c>
      <c r="I36" s="164" t="s">
        <v>208</v>
      </c>
      <c r="J36" s="259" t="s">
        <v>66</v>
      </c>
      <c r="K36" s="454"/>
      <c r="L36" s="453"/>
      <c r="M36" s="453"/>
      <c r="N36" s="52" t="s">
        <v>112</v>
      </c>
      <c r="O36" s="51"/>
      <c r="P36"/>
    </row>
    <row r="37" spans="1:16" ht="16.5" thickBot="1" x14ac:dyDescent="0.3">
      <c r="A37" s="260"/>
      <c r="B37" s="98">
        <v>35</v>
      </c>
      <c r="C37" s="261" t="s">
        <v>130</v>
      </c>
      <c r="D37" s="210">
        <v>6</v>
      </c>
      <c r="E37" s="138"/>
      <c r="F37" s="211"/>
      <c r="G37" s="262" t="s">
        <v>71</v>
      </c>
      <c r="H37" s="142" t="s">
        <v>131</v>
      </c>
      <c r="I37" s="263" t="s">
        <v>202</v>
      </c>
      <c r="J37" s="141" t="s">
        <v>66</v>
      </c>
      <c r="K37" s="454"/>
      <c r="L37" s="451"/>
      <c r="M37" s="451"/>
      <c r="N37" s="52"/>
      <c r="O37" s="51"/>
      <c r="P37"/>
    </row>
    <row r="38" spans="1:16" x14ac:dyDescent="0.25">
      <c r="A38" s="264" t="s">
        <v>34</v>
      </c>
      <c r="B38" s="92">
        <v>36</v>
      </c>
      <c r="C38" s="265" t="s">
        <v>145</v>
      </c>
      <c r="D38" s="195">
        <v>1</v>
      </c>
      <c r="E38" s="196"/>
      <c r="F38" s="197"/>
      <c r="G38" s="250" t="s">
        <v>75</v>
      </c>
      <c r="H38" s="191" t="s">
        <v>76</v>
      </c>
      <c r="I38" s="220" t="s">
        <v>74</v>
      </c>
      <c r="J38" s="199" t="s">
        <v>66</v>
      </c>
      <c r="K38" s="459"/>
      <c r="L38" s="448"/>
      <c r="M38" s="460"/>
      <c r="N38" s="52" t="s">
        <v>72</v>
      </c>
      <c r="O38" s="55"/>
      <c r="P38"/>
    </row>
    <row r="39" spans="1:16" x14ac:dyDescent="0.25">
      <c r="A39" s="266"/>
      <c r="B39" s="89">
        <v>37</v>
      </c>
      <c r="C39" s="267" t="s">
        <v>126</v>
      </c>
      <c r="D39" s="187">
        <v>7</v>
      </c>
      <c r="E39" s="159"/>
      <c r="F39" s="159"/>
      <c r="G39" s="268" t="s">
        <v>71</v>
      </c>
      <c r="H39" s="153" t="s">
        <v>146</v>
      </c>
      <c r="I39" s="135" t="s">
        <v>206</v>
      </c>
      <c r="J39" s="163" t="s">
        <v>66</v>
      </c>
      <c r="K39" s="454"/>
      <c r="L39" s="453"/>
      <c r="M39" s="449"/>
      <c r="N39" s="55"/>
      <c r="O39" s="45"/>
      <c r="P39"/>
    </row>
    <row r="40" spans="1:16" x14ac:dyDescent="0.25">
      <c r="A40" s="269"/>
      <c r="B40" s="89">
        <v>38</v>
      </c>
      <c r="C40" s="270" t="s">
        <v>177</v>
      </c>
      <c r="D40" s="187">
        <v>1</v>
      </c>
      <c r="E40" s="271"/>
      <c r="F40" s="272"/>
      <c r="G40" s="268" t="s">
        <v>207</v>
      </c>
      <c r="H40" s="153" t="s">
        <v>146</v>
      </c>
      <c r="I40" s="135" t="s">
        <v>80</v>
      </c>
      <c r="J40" s="163" t="s">
        <v>66</v>
      </c>
      <c r="K40" s="461"/>
      <c r="L40" s="453"/>
      <c r="M40" s="453"/>
      <c r="N40" s="55"/>
      <c r="O40" s="45"/>
      <c r="P40"/>
    </row>
    <row r="41" spans="1:16" x14ac:dyDescent="0.25">
      <c r="A41" s="269"/>
      <c r="B41" s="89">
        <v>39</v>
      </c>
      <c r="C41" s="273" t="s">
        <v>147</v>
      </c>
      <c r="D41" s="226">
        <v>1</v>
      </c>
      <c r="E41" s="274"/>
      <c r="F41" s="275"/>
      <c r="G41" s="276" t="s">
        <v>71</v>
      </c>
      <c r="H41" s="155" t="s">
        <v>158</v>
      </c>
      <c r="I41" s="135" t="s">
        <v>148</v>
      </c>
      <c r="J41" s="259" t="s">
        <v>91</v>
      </c>
      <c r="K41" s="469"/>
      <c r="L41" s="456"/>
      <c r="M41" s="456"/>
      <c r="N41" s="55"/>
      <c r="O41" s="45"/>
      <c r="P41"/>
    </row>
    <row r="42" spans="1:16" x14ac:dyDescent="0.25">
      <c r="A42" s="269"/>
      <c r="B42" s="86">
        <v>40</v>
      </c>
      <c r="C42" s="175" t="s">
        <v>82</v>
      </c>
      <c r="D42" s="222"/>
      <c r="E42" s="277">
        <v>24</v>
      </c>
      <c r="F42" s="278"/>
      <c r="G42" s="279" t="s">
        <v>176</v>
      </c>
      <c r="H42" s="155" t="s">
        <v>149</v>
      </c>
      <c r="I42" s="167" t="s">
        <v>89</v>
      </c>
      <c r="J42" s="259" t="s">
        <v>66</v>
      </c>
      <c r="K42" s="452"/>
      <c r="L42" s="453"/>
      <c r="M42" s="456"/>
      <c r="N42" s="55"/>
      <c r="O42" s="45"/>
      <c r="P42"/>
    </row>
    <row r="43" spans="1:16" x14ac:dyDescent="0.25">
      <c r="A43" s="269"/>
      <c r="B43" s="99">
        <v>41</v>
      </c>
      <c r="C43" s="280" t="s">
        <v>155</v>
      </c>
      <c r="D43" s="281">
        <v>1</v>
      </c>
      <c r="E43" s="282"/>
      <c r="F43" s="283"/>
      <c r="G43" s="284" t="s">
        <v>150</v>
      </c>
      <c r="H43" s="155" t="s">
        <v>151</v>
      </c>
      <c r="I43" s="285" t="s">
        <v>89</v>
      </c>
      <c r="J43" s="259" t="s">
        <v>66</v>
      </c>
      <c r="K43" s="470"/>
      <c r="L43" s="456"/>
      <c r="M43" s="456"/>
      <c r="N43" s="55"/>
      <c r="O43" s="45"/>
      <c r="P43"/>
    </row>
    <row r="44" spans="1:16" ht="16.5" thickBot="1" x14ac:dyDescent="0.3">
      <c r="A44" s="286"/>
      <c r="B44" s="87">
        <v>42</v>
      </c>
      <c r="C44" s="175" t="s">
        <v>152</v>
      </c>
      <c r="D44" s="222"/>
      <c r="E44" s="277">
        <v>75</v>
      </c>
      <c r="F44" s="278"/>
      <c r="G44" s="241" t="s">
        <v>83</v>
      </c>
      <c r="H44" s="155" t="s">
        <v>153</v>
      </c>
      <c r="I44" s="167" t="s">
        <v>154</v>
      </c>
      <c r="J44" s="287" t="s">
        <v>66</v>
      </c>
      <c r="K44" s="452"/>
      <c r="L44" s="456"/>
      <c r="M44" s="451"/>
      <c r="N44" s="55"/>
      <c r="O44" s="45"/>
      <c r="P44"/>
    </row>
    <row r="45" spans="1:16" x14ac:dyDescent="0.25">
      <c r="A45" s="288"/>
      <c r="B45" s="100"/>
      <c r="C45" s="289" t="s">
        <v>42</v>
      </c>
      <c r="D45" s="290">
        <f>SUM(D3:D44)</f>
        <v>71</v>
      </c>
      <c r="E45" s="199"/>
      <c r="F45" s="291">
        <f>SUM(F3:F44)</f>
        <v>4</v>
      </c>
      <c r="G45" s="292"/>
      <c r="H45" s="293"/>
      <c r="I45" s="294"/>
      <c r="J45" s="294"/>
      <c r="K45" s="471"/>
      <c r="L45" s="472"/>
      <c r="M45" s="473"/>
      <c r="N45" s="56"/>
      <c r="O45" s="45"/>
      <c r="P45"/>
    </row>
    <row r="46" spans="1:16" ht="16.5" thickBot="1" x14ac:dyDescent="0.3">
      <c r="A46" s="295"/>
      <c r="B46" s="101"/>
      <c r="C46" s="296" t="s">
        <v>43</v>
      </c>
      <c r="D46" s="208"/>
      <c r="E46" s="297">
        <f>SUM(E3:E44)</f>
        <v>129</v>
      </c>
      <c r="F46" s="208"/>
      <c r="G46" s="298"/>
      <c r="H46" s="299"/>
      <c r="I46" s="300"/>
      <c r="J46" s="300"/>
      <c r="K46" s="474"/>
      <c r="L46" s="475"/>
      <c r="M46" s="476"/>
      <c r="N46" s="56"/>
      <c r="O46" s="45"/>
      <c r="P46"/>
    </row>
    <row r="47" spans="1:16" ht="16.5" thickBot="1" x14ac:dyDescent="0.3">
      <c r="A47" s="32" t="s">
        <v>50</v>
      </c>
      <c r="B47" s="25"/>
      <c r="C47" s="12"/>
      <c r="D47" s="13"/>
      <c r="E47" s="13"/>
      <c r="F47" s="13"/>
      <c r="G47" s="14"/>
      <c r="H47" s="13"/>
      <c r="I47" s="13"/>
      <c r="J47" s="15"/>
      <c r="K47" s="477"/>
      <c r="L47" s="478">
        <f>SUM(L3:L44)</f>
        <v>0</v>
      </c>
      <c r="M47" s="479">
        <f>L47*1.21</f>
        <v>0</v>
      </c>
      <c r="N47" s="56"/>
      <c r="O47" s="45"/>
      <c r="P47"/>
    </row>
    <row r="48" spans="1:16" ht="16.5" customHeight="1" thickBot="1" x14ac:dyDescent="0.3">
      <c r="A48" s="57"/>
      <c r="B48" s="57"/>
      <c r="C48" s="57"/>
      <c r="D48" s="57"/>
      <c r="E48" s="57"/>
      <c r="F48" s="57"/>
      <c r="G48" s="58"/>
      <c r="H48" s="57"/>
      <c r="I48" s="57"/>
      <c r="J48" s="57"/>
      <c r="K48" s="59"/>
      <c r="L48" s="58"/>
      <c r="M48" s="58"/>
      <c r="N48" s="56"/>
      <c r="O48" s="45"/>
      <c r="P48"/>
    </row>
    <row r="49" spans="1:16" ht="16.5" customHeight="1" thickBot="1" x14ac:dyDescent="0.3">
      <c r="A49" s="125" t="s">
        <v>209</v>
      </c>
      <c r="B49" s="126"/>
      <c r="C49" s="126"/>
      <c r="D49" s="126"/>
      <c r="E49" s="126"/>
      <c r="F49" s="126"/>
      <c r="G49" s="126"/>
      <c r="H49" s="126"/>
      <c r="I49" s="126"/>
      <c r="J49" s="126"/>
      <c r="K49" s="126"/>
      <c r="L49" s="126"/>
      <c r="M49" s="127"/>
      <c r="N49" s="55"/>
      <c r="O49" s="45"/>
      <c r="P49"/>
    </row>
    <row r="50" spans="1:16" ht="16.5" thickBot="1" x14ac:dyDescent="0.3">
      <c r="A50" s="40" t="s">
        <v>181</v>
      </c>
      <c r="B50" s="30"/>
      <c r="C50" s="16" t="s">
        <v>53</v>
      </c>
      <c r="D50" s="110" t="s">
        <v>25</v>
      </c>
      <c r="E50" s="111"/>
      <c r="F50" s="112"/>
      <c r="G50" s="22" t="s">
        <v>24</v>
      </c>
      <c r="H50" s="110"/>
      <c r="I50" s="111"/>
      <c r="J50" s="112"/>
      <c r="K50" s="480" t="s">
        <v>23</v>
      </c>
      <c r="L50" s="481" t="s">
        <v>22</v>
      </c>
      <c r="M50" s="481" t="s">
        <v>21</v>
      </c>
      <c r="N50" s="55"/>
      <c r="O50" s="45"/>
      <c r="P50"/>
    </row>
    <row r="51" spans="1:16" ht="31.5" x14ac:dyDescent="0.25">
      <c r="A51" s="301" t="s">
        <v>20</v>
      </c>
      <c r="B51" s="302"/>
      <c r="C51" s="303" t="s">
        <v>55</v>
      </c>
      <c r="D51" s="304">
        <v>3</v>
      </c>
      <c r="E51" s="305"/>
      <c r="F51" s="306"/>
      <c r="G51" s="307" t="s">
        <v>3</v>
      </c>
      <c r="H51" s="308"/>
      <c r="I51" s="309"/>
      <c r="J51" s="310"/>
      <c r="K51" s="482"/>
      <c r="L51" s="483"/>
      <c r="M51" s="484"/>
      <c r="N51" s="19"/>
      <c r="O51" s="45"/>
      <c r="P51"/>
    </row>
    <row r="52" spans="1:16" x14ac:dyDescent="0.25">
      <c r="A52" s="301"/>
      <c r="B52" s="311"/>
      <c r="C52" s="312" t="s">
        <v>62</v>
      </c>
      <c r="D52" s="304">
        <f>SUM(D51:F51)</f>
        <v>3</v>
      </c>
      <c r="E52" s="305"/>
      <c r="F52" s="306"/>
      <c r="G52" s="307" t="s">
        <v>3</v>
      </c>
      <c r="H52" s="308"/>
      <c r="I52" s="309"/>
      <c r="J52" s="310"/>
      <c r="K52" s="482"/>
      <c r="L52" s="483"/>
      <c r="M52" s="484"/>
      <c r="N52" s="19"/>
      <c r="O52" s="45"/>
      <c r="P52"/>
    </row>
    <row r="53" spans="1:16" x14ac:dyDescent="0.25">
      <c r="A53" s="301"/>
      <c r="B53" s="311"/>
      <c r="C53" s="312" t="s">
        <v>54</v>
      </c>
      <c r="D53" s="304">
        <f>SUM(D52:F52)*0.18/2</f>
        <v>0.27</v>
      </c>
      <c r="E53" s="305"/>
      <c r="F53" s="306"/>
      <c r="G53" s="307" t="s">
        <v>1</v>
      </c>
      <c r="H53" s="308"/>
      <c r="I53" s="309"/>
      <c r="J53" s="310"/>
      <c r="K53" s="482"/>
      <c r="L53" s="483"/>
      <c r="M53" s="484"/>
      <c r="N53" s="19"/>
      <c r="O53" s="45"/>
      <c r="P53"/>
    </row>
    <row r="54" spans="1:16" x14ac:dyDescent="0.25">
      <c r="A54" s="301"/>
      <c r="B54" s="311"/>
      <c r="C54" s="312" t="s">
        <v>81</v>
      </c>
      <c r="D54" s="304">
        <f>SUM(D51:F51)*0.18*3</f>
        <v>1.62</v>
      </c>
      <c r="E54" s="305"/>
      <c r="F54" s="306"/>
      <c r="G54" s="307" t="s">
        <v>14</v>
      </c>
      <c r="H54" s="308"/>
      <c r="I54" s="309"/>
      <c r="J54" s="310"/>
      <c r="K54" s="482"/>
      <c r="L54" s="483"/>
      <c r="M54" s="484"/>
      <c r="N54" s="19"/>
      <c r="O54" s="45"/>
      <c r="P54"/>
    </row>
    <row r="55" spans="1:16" x14ac:dyDescent="0.25">
      <c r="A55" s="301"/>
      <c r="B55" s="311"/>
      <c r="C55" s="312" t="s">
        <v>56</v>
      </c>
      <c r="D55" s="304">
        <f>SUM(D51:F51)</f>
        <v>3</v>
      </c>
      <c r="E55" s="305"/>
      <c r="F55" s="306"/>
      <c r="G55" s="307" t="s">
        <v>3</v>
      </c>
      <c r="H55" s="308"/>
      <c r="I55" s="309"/>
      <c r="J55" s="310"/>
      <c r="K55" s="482"/>
      <c r="L55" s="483"/>
      <c r="M55" s="484"/>
      <c r="N55" s="19"/>
      <c r="O55" s="45"/>
      <c r="P55"/>
    </row>
    <row r="56" spans="1:16" x14ac:dyDescent="0.25">
      <c r="A56" s="301"/>
      <c r="B56" s="311"/>
      <c r="C56" s="312" t="s">
        <v>48</v>
      </c>
      <c r="D56" s="304">
        <f>SUM(D55:F55)</f>
        <v>3</v>
      </c>
      <c r="E56" s="305"/>
      <c r="F56" s="306"/>
      <c r="G56" s="307" t="s">
        <v>3</v>
      </c>
      <c r="H56" s="308"/>
      <c r="I56" s="309"/>
      <c r="J56" s="310"/>
      <c r="K56" s="482"/>
      <c r="L56" s="483"/>
      <c r="M56" s="483"/>
      <c r="N56" s="19"/>
      <c r="O56" s="45"/>
      <c r="P56"/>
    </row>
    <row r="57" spans="1:16" ht="16.5" thickBot="1" x14ac:dyDescent="0.3">
      <c r="A57" s="301"/>
      <c r="B57" s="311"/>
      <c r="C57" s="313" t="s">
        <v>45</v>
      </c>
      <c r="D57" s="314">
        <f>SUM(D56:F56)</f>
        <v>3</v>
      </c>
      <c r="E57" s="315"/>
      <c r="F57" s="316"/>
      <c r="G57" s="317" t="s">
        <v>3</v>
      </c>
      <c r="H57" s="318"/>
      <c r="I57" s="319"/>
      <c r="J57" s="320"/>
      <c r="K57" s="485"/>
      <c r="L57" s="484"/>
      <c r="M57" s="486"/>
      <c r="N57" s="19"/>
      <c r="O57" s="45"/>
      <c r="P57"/>
    </row>
    <row r="58" spans="1:16" ht="63" x14ac:dyDescent="0.25">
      <c r="A58" s="301"/>
      <c r="B58" s="311"/>
      <c r="C58" s="321" t="s">
        <v>57</v>
      </c>
      <c r="D58" s="322">
        <v>60</v>
      </c>
      <c r="E58" s="323"/>
      <c r="F58" s="324"/>
      <c r="G58" s="325" t="s">
        <v>3</v>
      </c>
      <c r="H58" s="326"/>
      <c r="I58" s="327"/>
      <c r="J58" s="328"/>
      <c r="K58" s="487"/>
      <c r="L58" s="488"/>
      <c r="M58" s="489"/>
      <c r="N58" s="60"/>
      <c r="O58" s="45"/>
      <c r="P58"/>
    </row>
    <row r="59" spans="1:16" x14ac:dyDescent="0.25">
      <c r="A59" s="301"/>
      <c r="B59" s="311"/>
      <c r="C59" s="329" t="s">
        <v>61</v>
      </c>
      <c r="D59" s="330">
        <f>SUM(D58:F58)</f>
        <v>60</v>
      </c>
      <c r="E59" s="331"/>
      <c r="F59" s="332"/>
      <c r="G59" s="333" t="s">
        <v>3</v>
      </c>
      <c r="H59" s="308"/>
      <c r="I59" s="309"/>
      <c r="J59" s="310"/>
      <c r="K59" s="482"/>
      <c r="L59" s="483"/>
      <c r="M59" s="484"/>
      <c r="N59" s="60"/>
      <c r="O59" s="45"/>
      <c r="P59"/>
    </row>
    <row r="60" spans="1:16" x14ac:dyDescent="0.25">
      <c r="A60" s="301"/>
      <c r="B60" s="311"/>
      <c r="C60" s="329" t="s">
        <v>54</v>
      </c>
      <c r="D60" s="330">
        <f>SUM(D59:F59)*0.245/2</f>
        <v>7.35</v>
      </c>
      <c r="E60" s="331"/>
      <c r="F60" s="332"/>
      <c r="G60" s="333" t="s">
        <v>1</v>
      </c>
      <c r="H60" s="308"/>
      <c r="I60" s="309"/>
      <c r="J60" s="310"/>
      <c r="K60" s="482"/>
      <c r="L60" s="483"/>
      <c r="M60" s="484"/>
      <c r="N60" s="60"/>
      <c r="O60" s="45"/>
      <c r="P60"/>
    </row>
    <row r="61" spans="1:16" x14ac:dyDescent="0.25">
      <c r="A61" s="301"/>
      <c r="B61" s="311"/>
      <c r="C61" s="329" t="s">
        <v>8</v>
      </c>
      <c r="D61" s="330">
        <f>SUM(D58:F58)</f>
        <v>60</v>
      </c>
      <c r="E61" s="331"/>
      <c r="F61" s="332"/>
      <c r="G61" s="333" t="s">
        <v>3</v>
      </c>
      <c r="H61" s="308"/>
      <c r="I61" s="309"/>
      <c r="J61" s="310"/>
      <c r="K61" s="482"/>
      <c r="L61" s="483"/>
      <c r="M61" s="483"/>
      <c r="N61" s="60"/>
      <c r="O61" s="45"/>
      <c r="P61"/>
    </row>
    <row r="62" spans="1:16" x14ac:dyDescent="0.25">
      <c r="A62" s="301"/>
      <c r="B62" s="311"/>
      <c r="C62" s="329" t="s">
        <v>81</v>
      </c>
      <c r="D62" s="330">
        <f>SUM(D61:F61)*0.245*3</f>
        <v>44.099999999999994</v>
      </c>
      <c r="E62" s="331"/>
      <c r="F62" s="332"/>
      <c r="G62" s="333" t="s">
        <v>14</v>
      </c>
      <c r="H62" s="308"/>
      <c r="I62" s="309"/>
      <c r="J62" s="310"/>
      <c r="K62" s="482"/>
      <c r="L62" s="483"/>
      <c r="M62" s="483"/>
      <c r="N62" s="60"/>
      <c r="O62" s="45"/>
      <c r="P62"/>
    </row>
    <row r="63" spans="1:16" x14ac:dyDescent="0.25">
      <c r="A63" s="301"/>
      <c r="B63" s="311"/>
      <c r="C63" s="329" t="s">
        <v>178</v>
      </c>
      <c r="D63" s="330">
        <f>SUM(D58:F58)</f>
        <v>60</v>
      </c>
      <c r="E63" s="331"/>
      <c r="F63" s="332"/>
      <c r="G63" s="333" t="s">
        <v>3</v>
      </c>
      <c r="H63" s="308"/>
      <c r="I63" s="309"/>
      <c r="J63" s="310"/>
      <c r="K63" s="482"/>
      <c r="L63" s="483"/>
      <c r="M63" s="490"/>
      <c r="N63" s="60"/>
      <c r="O63" s="45"/>
      <c r="P63"/>
    </row>
    <row r="64" spans="1:16" x14ac:dyDescent="0.25">
      <c r="A64" s="301"/>
      <c r="B64" s="311"/>
      <c r="C64" s="329" t="s">
        <v>48</v>
      </c>
      <c r="D64" s="330">
        <f>SUM(D58:F58)*3</f>
        <v>180</v>
      </c>
      <c r="E64" s="331"/>
      <c r="F64" s="332"/>
      <c r="G64" s="333" t="s">
        <v>3</v>
      </c>
      <c r="H64" s="308"/>
      <c r="I64" s="309"/>
      <c r="J64" s="310"/>
      <c r="K64" s="482"/>
      <c r="L64" s="483"/>
      <c r="M64" s="484"/>
      <c r="N64" s="60"/>
      <c r="O64" s="45"/>
      <c r="P64"/>
    </row>
    <row r="65" spans="1:16" ht="31.5" x14ac:dyDescent="0.25">
      <c r="A65" s="301"/>
      <c r="B65" s="311"/>
      <c r="C65" s="329" t="s">
        <v>59</v>
      </c>
      <c r="D65" s="330">
        <f>SUM(D64:F64)</f>
        <v>180</v>
      </c>
      <c r="E65" s="331"/>
      <c r="F65" s="332"/>
      <c r="G65" s="333" t="s">
        <v>3</v>
      </c>
      <c r="H65" s="308"/>
      <c r="I65" s="309"/>
      <c r="J65" s="310"/>
      <c r="K65" s="482"/>
      <c r="L65" s="483"/>
      <c r="M65" s="483"/>
      <c r="N65" s="60"/>
      <c r="O65" s="45"/>
      <c r="P65"/>
    </row>
    <row r="66" spans="1:16" x14ac:dyDescent="0.25">
      <c r="A66" s="301"/>
      <c r="B66" s="311"/>
      <c r="C66" s="329" t="s">
        <v>45</v>
      </c>
      <c r="D66" s="330">
        <f>SUM(D58:F58)</f>
        <v>60</v>
      </c>
      <c r="E66" s="331"/>
      <c r="F66" s="332"/>
      <c r="G66" s="333" t="s">
        <v>3</v>
      </c>
      <c r="H66" s="308"/>
      <c r="I66" s="309"/>
      <c r="J66" s="310"/>
      <c r="K66" s="482"/>
      <c r="L66" s="483"/>
      <c r="M66" s="490"/>
      <c r="N66" s="60"/>
      <c r="O66" s="45"/>
      <c r="P66"/>
    </row>
    <row r="67" spans="1:16" x14ac:dyDescent="0.25">
      <c r="A67" s="301"/>
      <c r="B67" s="311"/>
      <c r="C67" s="329" t="s">
        <v>18</v>
      </c>
      <c r="D67" s="330">
        <f>SUM(D66:F66)</f>
        <v>60</v>
      </c>
      <c r="E67" s="331"/>
      <c r="F67" s="332"/>
      <c r="G67" s="333" t="s">
        <v>3</v>
      </c>
      <c r="H67" s="308"/>
      <c r="I67" s="309"/>
      <c r="J67" s="310"/>
      <c r="K67" s="482"/>
      <c r="L67" s="483"/>
      <c r="M67" s="484"/>
      <c r="N67" s="60"/>
      <c r="O67" s="45"/>
      <c r="P67"/>
    </row>
    <row r="68" spans="1:16" x14ac:dyDescent="0.25">
      <c r="A68" s="301"/>
      <c r="B68" s="311"/>
      <c r="C68" s="329" t="s">
        <v>17</v>
      </c>
      <c r="D68" s="330">
        <f>SUM(D67:F67)*0.13*0.15</f>
        <v>1.1700000000000002</v>
      </c>
      <c r="E68" s="331"/>
      <c r="F68" s="332"/>
      <c r="G68" s="333" t="s">
        <v>14</v>
      </c>
      <c r="H68" s="308"/>
      <c r="I68" s="309"/>
      <c r="J68" s="310"/>
      <c r="K68" s="482"/>
      <c r="L68" s="483"/>
      <c r="M68" s="483"/>
      <c r="N68" s="60"/>
      <c r="O68" s="45"/>
      <c r="P68"/>
    </row>
    <row r="69" spans="1:16" x14ac:dyDescent="0.25">
      <c r="A69" s="301"/>
      <c r="B69" s="311"/>
      <c r="C69" s="334" t="s">
        <v>16</v>
      </c>
      <c r="D69" s="335">
        <f>SUM(D58:F58)</f>
        <v>60</v>
      </c>
      <c r="E69" s="336"/>
      <c r="F69" s="337"/>
      <c r="G69" s="338" t="s">
        <v>3</v>
      </c>
      <c r="H69" s="308"/>
      <c r="I69" s="309"/>
      <c r="J69" s="310"/>
      <c r="K69" s="482"/>
      <c r="L69" s="483"/>
      <c r="M69" s="490"/>
      <c r="N69" s="60"/>
      <c r="O69" s="45"/>
      <c r="P69"/>
    </row>
    <row r="70" spans="1:16" ht="16.5" thickBot="1" x14ac:dyDescent="0.3">
      <c r="A70" s="301"/>
      <c r="B70" s="311"/>
      <c r="C70" s="339" t="s">
        <v>15</v>
      </c>
      <c r="D70" s="340">
        <f>SUM(D69:F69)*0.13*0.15</f>
        <v>1.1700000000000002</v>
      </c>
      <c r="E70" s="341"/>
      <c r="F70" s="342"/>
      <c r="G70" s="343" t="s">
        <v>14</v>
      </c>
      <c r="H70" s="344"/>
      <c r="I70" s="345"/>
      <c r="J70" s="346"/>
      <c r="K70" s="491"/>
      <c r="L70" s="492"/>
      <c r="M70" s="492"/>
      <c r="N70" s="60"/>
      <c r="O70" s="45"/>
      <c r="P70"/>
    </row>
    <row r="71" spans="1:16" ht="63" x14ac:dyDescent="0.25">
      <c r="A71" s="301"/>
      <c r="B71" s="347"/>
      <c r="C71" s="348" t="s">
        <v>58</v>
      </c>
      <c r="D71" s="349">
        <v>7</v>
      </c>
      <c r="E71" s="350"/>
      <c r="F71" s="351"/>
      <c r="G71" s="352" t="s">
        <v>19</v>
      </c>
      <c r="H71" s="326"/>
      <c r="I71" s="327"/>
      <c r="J71" s="328"/>
      <c r="K71" s="487"/>
      <c r="L71" s="486"/>
      <c r="M71" s="489"/>
      <c r="N71" s="60"/>
      <c r="O71" s="45"/>
      <c r="P71"/>
    </row>
    <row r="72" spans="1:16" x14ac:dyDescent="0.25">
      <c r="A72" s="301"/>
      <c r="B72" s="347"/>
      <c r="C72" s="353" t="s">
        <v>60</v>
      </c>
      <c r="D72" s="354">
        <f>SUM(D71:F71)</f>
        <v>7</v>
      </c>
      <c r="E72" s="355"/>
      <c r="F72" s="356"/>
      <c r="G72" s="357" t="s">
        <v>3</v>
      </c>
      <c r="H72" s="308"/>
      <c r="I72" s="309"/>
      <c r="J72" s="310"/>
      <c r="K72" s="482"/>
      <c r="L72" s="483"/>
      <c r="M72" s="484"/>
      <c r="N72" s="60"/>
      <c r="O72" s="45"/>
      <c r="P72"/>
    </row>
    <row r="73" spans="1:16" x14ac:dyDescent="0.25">
      <c r="A73" s="301"/>
      <c r="B73" s="347"/>
      <c r="C73" s="353" t="s">
        <v>54</v>
      </c>
      <c r="D73" s="354">
        <f>SUM(D72:F72)*0.032/2</f>
        <v>0.112</v>
      </c>
      <c r="E73" s="355"/>
      <c r="F73" s="356"/>
      <c r="G73" s="357" t="s">
        <v>1</v>
      </c>
      <c r="H73" s="308"/>
      <c r="I73" s="309"/>
      <c r="J73" s="310"/>
      <c r="K73" s="482"/>
      <c r="L73" s="483"/>
      <c r="M73" s="484"/>
      <c r="N73" s="60"/>
      <c r="O73" s="45"/>
      <c r="P73"/>
    </row>
    <row r="74" spans="1:16" x14ac:dyDescent="0.25">
      <c r="A74" s="301"/>
      <c r="B74" s="347"/>
      <c r="C74" s="353" t="s">
        <v>8</v>
      </c>
      <c r="D74" s="354">
        <f>SUM(D71:F71)</f>
        <v>7</v>
      </c>
      <c r="E74" s="355"/>
      <c r="F74" s="356"/>
      <c r="G74" s="357" t="s">
        <v>3</v>
      </c>
      <c r="H74" s="308"/>
      <c r="I74" s="309"/>
      <c r="J74" s="310"/>
      <c r="K74" s="482"/>
      <c r="L74" s="483"/>
      <c r="M74" s="484"/>
      <c r="N74" s="60"/>
      <c r="O74" s="45"/>
      <c r="P74"/>
    </row>
    <row r="75" spans="1:16" x14ac:dyDescent="0.25">
      <c r="A75" s="301"/>
      <c r="B75" s="347"/>
      <c r="C75" s="353" t="s">
        <v>81</v>
      </c>
      <c r="D75" s="354">
        <f>SUM(D71:F71)*0.32*3</f>
        <v>6.7200000000000006</v>
      </c>
      <c r="E75" s="355"/>
      <c r="F75" s="356"/>
      <c r="G75" s="357" t="s">
        <v>14</v>
      </c>
      <c r="H75" s="308"/>
      <c r="I75" s="309"/>
      <c r="J75" s="310"/>
      <c r="K75" s="482"/>
      <c r="L75" s="483"/>
      <c r="M75" s="484"/>
      <c r="N75" s="60"/>
      <c r="O75" s="45"/>
      <c r="P75"/>
    </row>
    <row r="76" spans="1:16" x14ac:dyDescent="0.25">
      <c r="A76" s="301"/>
      <c r="B76" s="347"/>
      <c r="C76" s="353" t="s">
        <v>178</v>
      </c>
      <c r="D76" s="354">
        <f>SUM(D71:F71)</f>
        <v>7</v>
      </c>
      <c r="E76" s="355"/>
      <c r="F76" s="356"/>
      <c r="G76" s="357" t="s">
        <v>3</v>
      </c>
      <c r="H76" s="308"/>
      <c r="I76" s="309"/>
      <c r="J76" s="310"/>
      <c r="K76" s="482"/>
      <c r="L76" s="483"/>
      <c r="M76" s="484"/>
      <c r="N76" s="60"/>
      <c r="O76" s="45"/>
      <c r="P76"/>
    </row>
    <row r="77" spans="1:16" x14ac:dyDescent="0.25">
      <c r="A77" s="301"/>
      <c r="B77" s="347"/>
      <c r="C77" s="353" t="s">
        <v>48</v>
      </c>
      <c r="D77" s="354">
        <f>SUM(D71:F71)*3</f>
        <v>21</v>
      </c>
      <c r="E77" s="355"/>
      <c r="F77" s="356"/>
      <c r="G77" s="357" t="s">
        <v>3</v>
      </c>
      <c r="H77" s="308"/>
      <c r="I77" s="309"/>
      <c r="J77" s="310"/>
      <c r="K77" s="482"/>
      <c r="L77" s="483"/>
      <c r="M77" s="483"/>
      <c r="N77" s="60"/>
      <c r="O77" s="45"/>
      <c r="P77"/>
    </row>
    <row r="78" spans="1:16" ht="31.5" x14ac:dyDescent="0.25">
      <c r="A78" s="301"/>
      <c r="B78" s="347"/>
      <c r="C78" s="353" t="s">
        <v>59</v>
      </c>
      <c r="D78" s="354">
        <f>SUM(D77:F77)</f>
        <v>21</v>
      </c>
      <c r="E78" s="355"/>
      <c r="F78" s="356"/>
      <c r="G78" s="357" t="s">
        <v>3</v>
      </c>
      <c r="H78" s="308"/>
      <c r="I78" s="309"/>
      <c r="J78" s="310"/>
      <c r="K78" s="482"/>
      <c r="L78" s="483"/>
      <c r="M78" s="490"/>
      <c r="N78" s="60"/>
      <c r="O78" s="45"/>
      <c r="P78"/>
    </row>
    <row r="79" spans="1:16" x14ac:dyDescent="0.25">
      <c r="A79" s="301"/>
      <c r="B79" s="347"/>
      <c r="C79" s="353" t="s">
        <v>45</v>
      </c>
      <c r="D79" s="354">
        <f>SUM(D71:F71)</f>
        <v>7</v>
      </c>
      <c r="E79" s="355"/>
      <c r="F79" s="356"/>
      <c r="G79" s="357" t="s">
        <v>3</v>
      </c>
      <c r="H79" s="308"/>
      <c r="I79" s="309"/>
      <c r="J79" s="310"/>
      <c r="K79" s="482"/>
      <c r="L79" s="483"/>
      <c r="M79" s="484"/>
      <c r="N79" s="60"/>
      <c r="O79" s="45"/>
      <c r="P79"/>
    </row>
    <row r="80" spans="1:16" x14ac:dyDescent="0.25">
      <c r="A80" s="301"/>
      <c r="B80" s="347"/>
      <c r="C80" s="353" t="s">
        <v>18</v>
      </c>
      <c r="D80" s="354">
        <f>SUM(D79:F79)</f>
        <v>7</v>
      </c>
      <c r="E80" s="355"/>
      <c r="F80" s="356"/>
      <c r="G80" s="357" t="s">
        <v>3</v>
      </c>
      <c r="H80" s="308"/>
      <c r="I80" s="309"/>
      <c r="J80" s="310"/>
      <c r="K80" s="482"/>
      <c r="L80" s="483"/>
      <c r="M80" s="484"/>
      <c r="N80" s="60"/>
      <c r="O80" s="45"/>
      <c r="P80"/>
    </row>
    <row r="81" spans="1:16" x14ac:dyDescent="0.25">
      <c r="A81" s="301"/>
      <c r="B81" s="347"/>
      <c r="C81" s="353" t="s">
        <v>17</v>
      </c>
      <c r="D81" s="354">
        <f>SUM(D80:F80)*0.164*0.15</f>
        <v>0.17220000000000002</v>
      </c>
      <c r="E81" s="355"/>
      <c r="F81" s="356"/>
      <c r="G81" s="357" t="s">
        <v>14</v>
      </c>
      <c r="H81" s="308"/>
      <c r="I81" s="309"/>
      <c r="J81" s="310"/>
      <c r="K81" s="482"/>
      <c r="L81" s="483"/>
      <c r="M81" s="484"/>
      <c r="N81" s="60"/>
      <c r="O81" s="45"/>
      <c r="P81"/>
    </row>
    <row r="82" spans="1:16" x14ac:dyDescent="0.25">
      <c r="A82" s="301"/>
      <c r="B82" s="347"/>
      <c r="C82" s="353" t="s">
        <v>16</v>
      </c>
      <c r="D82" s="354">
        <f>SUM(D71:F71)</f>
        <v>7</v>
      </c>
      <c r="E82" s="355"/>
      <c r="F82" s="356"/>
      <c r="G82" s="357" t="s">
        <v>3</v>
      </c>
      <c r="H82" s="308"/>
      <c r="I82" s="309"/>
      <c r="J82" s="310"/>
      <c r="K82" s="482"/>
      <c r="L82" s="483"/>
      <c r="M82" s="484"/>
      <c r="N82" s="60"/>
      <c r="O82" s="45"/>
      <c r="P82"/>
    </row>
    <row r="83" spans="1:16" ht="16.5" thickBot="1" x14ac:dyDescent="0.3">
      <c r="A83" s="301"/>
      <c r="B83" s="347"/>
      <c r="C83" s="358" t="s">
        <v>15</v>
      </c>
      <c r="D83" s="354">
        <f>SUM(D82:F82)*0.164*0.15</f>
        <v>0.17220000000000002</v>
      </c>
      <c r="E83" s="355"/>
      <c r="F83" s="356"/>
      <c r="G83" s="359" t="s">
        <v>14</v>
      </c>
      <c r="H83" s="318"/>
      <c r="I83" s="319"/>
      <c r="J83" s="320"/>
      <c r="K83" s="485"/>
      <c r="L83" s="492"/>
      <c r="M83" s="492"/>
      <c r="N83" s="60"/>
      <c r="O83" s="45"/>
      <c r="P83"/>
    </row>
    <row r="84" spans="1:16" x14ac:dyDescent="0.25">
      <c r="A84" s="301"/>
      <c r="B84" s="311"/>
      <c r="C84" s="360" t="s">
        <v>13</v>
      </c>
      <c r="D84" s="361">
        <f>D45*5</f>
        <v>355</v>
      </c>
      <c r="E84" s="362"/>
      <c r="F84" s="363"/>
      <c r="G84" s="364" t="s">
        <v>3</v>
      </c>
      <c r="H84" s="326"/>
      <c r="I84" s="327"/>
      <c r="J84" s="328"/>
      <c r="K84" s="487"/>
      <c r="L84" s="486"/>
      <c r="M84" s="489"/>
      <c r="N84" s="44"/>
      <c r="O84" s="45"/>
      <c r="P84"/>
    </row>
    <row r="85" spans="1:16" ht="31.5" x14ac:dyDescent="0.25">
      <c r="A85" s="301"/>
      <c r="B85" s="311"/>
      <c r="C85" s="365" t="s">
        <v>12</v>
      </c>
      <c r="D85" s="366">
        <f>D45</f>
        <v>71</v>
      </c>
      <c r="E85" s="367"/>
      <c r="F85" s="368"/>
      <c r="G85" s="369" t="s">
        <v>3</v>
      </c>
      <c r="H85" s="308"/>
      <c r="I85" s="309"/>
      <c r="J85" s="310"/>
      <c r="K85" s="493"/>
      <c r="L85" s="483"/>
      <c r="M85" s="484"/>
      <c r="N85" s="44"/>
      <c r="O85" s="45"/>
      <c r="P85"/>
    </row>
    <row r="86" spans="1:16" x14ac:dyDescent="0.25">
      <c r="A86" s="301"/>
      <c r="B86" s="311"/>
      <c r="C86" s="365" t="s">
        <v>11</v>
      </c>
      <c r="D86" s="366">
        <f>D45*0.4</f>
        <v>28.400000000000002</v>
      </c>
      <c r="E86" s="367"/>
      <c r="F86" s="368"/>
      <c r="G86" s="369" t="s">
        <v>10</v>
      </c>
      <c r="H86" s="308"/>
      <c r="I86" s="309"/>
      <c r="J86" s="310"/>
      <c r="K86" s="493"/>
      <c r="L86" s="483"/>
      <c r="M86" s="484"/>
      <c r="N86" s="44"/>
      <c r="O86" s="45"/>
      <c r="P86"/>
    </row>
    <row r="87" spans="1:16" x14ac:dyDescent="0.25">
      <c r="A87" s="301"/>
      <c r="B87" s="311"/>
      <c r="C87" s="365" t="s">
        <v>179</v>
      </c>
      <c r="D87" s="366">
        <f>D45*0.06</f>
        <v>4.26</v>
      </c>
      <c r="E87" s="367"/>
      <c r="F87" s="368"/>
      <c r="G87" s="369" t="s">
        <v>1</v>
      </c>
      <c r="H87" s="308"/>
      <c r="I87" s="309"/>
      <c r="J87" s="310"/>
      <c r="K87" s="493"/>
      <c r="L87" s="484"/>
      <c r="M87" s="483"/>
      <c r="N87" s="44"/>
      <c r="O87" s="45"/>
      <c r="P87"/>
    </row>
    <row r="88" spans="1:16" x14ac:dyDescent="0.25">
      <c r="A88" s="301"/>
      <c r="B88" s="311"/>
      <c r="C88" s="370" t="s">
        <v>9</v>
      </c>
      <c r="D88" s="366">
        <f>D45*2*0.05</f>
        <v>7.1000000000000005</v>
      </c>
      <c r="E88" s="367"/>
      <c r="F88" s="368"/>
      <c r="G88" s="371" t="s">
        <v>1</v>
      </c>
      <c r="H88" s="308"/>
      <c r="I88" s="309"/>
      <c r="J88" s="310"/>
      <c r="K88" s="494"/>
      <c r="L88" s="484"/>
      <c r="M88" s="486"/>
      <c r="N88" s="44"/>
      <c r="O88" s="45"/>
      <c r="P88"/>
    </row>
    <row r="89" spans="1:16" ht="16.5" thickBot="1" x14ac:dyDescent="0.3">
      <c r="A89" s="372"/>
      <c r="B89" s="373"/>
      <c r="C89" s="374" t="s">
        <v>190</v>
      </c>
      <c r="D89" s="375">
        <f>SUM(D84:F84)</f>
        <v>355</v>
      </c>
      <c r="E89" s="376"/>
      <c r="F89" s="377"/>
      <c r="G89" s="378" t="s">
        <v>3</v>
      </c>
      <c r="H89" s="318"/>
      <c r="I89" s="319"/>
      <c r="J89" s="320"/>
      <c r="K89" s="495"/>
      <c r="L89" s="492"/>
      <c r="M89" s="486"/>
      <c r="N89" s="44"/>
      <c r="O89" s="45"/>
      <c r="P89"/>
    </row>
    <row r="90" spans="1:16" ht="31.5" x14ac:dyDescent="0.25">
      <c r="A90" s="379" t="s">
        <v>7</v>
      </c>
      <c r="B90" s="380"/>
      <c r="C90" s="381" t="s">
        <v>6</v>
      </c>
      <c r="D90" s="382">
        <f>SUM(E46)</f>
        <v>129</v>
      </c>
      <c r="E90" s="383"/>
      <c r="F90" s="384"/>
      <c r="G90" s="385" t="s">
        <v>3</v>
      </c>
      <c r="H90" s="326"/>
      <c r="I90" s="327"/>
      <c r="J90" s="328"/>
      <c r="K90" s="496"/>
      <c r="L90" s="489"/>
      <c r="M90" s="489"/>
      <c r="N90" s="44"/>
      <c r="O90" s="45"/>
      <c r="P90"/>
    </row>
    <row r="91" spans="1:16" ht="47.25" x14ac:dyDescent="0.25">
      <c r="A91" s="386"/>
      <c r="B91" s="380"/>
      <c r="C91" s="381" t="s">
        <v>46</v>
      </c>
      <c r="D91" s="387">
        <f>(E46)</f>
        <v>129</v>
      </c>
      <c r="E91" s="388"/>
      <c r="F91" s="389"/>
      <c r="G91" s="385" t="s">
        <v>3</v>
      </c>
      <c r="H91" s="308"/>
      <c r="I91" s="309"/>
      <c r="J91" s="310"/>
      <c r="K91" s="497"/>
      <c r="L91" s="484"/>
      <c r="M91" s="484"/>
      <c r="N91" s="44"/>
      <c r="O91" s="45"/>
      <c r="P91"/>
    </row>
    <row r="92" spans="1:16" x14ac:dyDescent="0.25">
      <c r="A92" s="386"/>
      <c r="B92" s="380"/>
      <c r="C92" s="390" t="s">
        <v>47</v>
      </c>
      <c r="D92" s="387">
        <f>SUM(E46*0.0025)</f>
        <v>0.32250000000000001</v>
      </c>
      <c r="E92" s="388"/>
      <c r="F92" s="389"/>
      <c r="G92" s="385" t="s">
        <v>1</v>
      </c>
      <c r="H92" s="308"/>
      <c r="I92" s="309"/>
      <c r="J92" s="310"/>
      <c r="K92" s="497"/>
      <c r="L92" s="483"/>
      <c r="M92" s="484"/>
      <c r="N92" s="44"/>
      <c r="O92" s="45"/>
      <c r="P92"/>
    </row>
    <row r="93" spans="1:16" x14ac:dyDescent="0.25">
      <c r="A93" s="386"/>
      <c r="B93" s="380"/>
      <c r="C93" s="391" t="s">
        <v>5</v>
      </c>
      <c r="D93" s="387">
        <f>SUM(E46*5*5*0.5/1000)</f>
        <v>1.6125</v>
      </c>
      <c r="E93" s="388"/>
      <c r="F93" s="389"/>
      <c r="G93" s="392" t="s">
        <v>1</v>
      </c>
      <c r="H93" s="308"/>
      <c r="I93" s="309"/>
      <c r="J93" s="310"/>
      <c r="K93" s="498"/>
      <c r="L93" s="483"/>
      <c r="M93" s="483"/>
      <c r="N93" s="44"/>
      <c r="O93" s="45"/>
      <c r="P93"/>
    </row>
    <row r="94" spans="1:16" x14ac:dyDescent="0.25">
      <c r="A94" s="386"/>
      <c r="B94" s="380"/>
      <c r="C94" s="391" t="s">
        <v>4</v>
      </c>
      <c r="D94" s="387">
        <f>SUM(E46)*2</f>
        <v>258</v>
      </c>
      <c r="E94" s="388"/>
      <c r="F94" s="389"/>
      <c r="G94" s="392" t="s">
        <v>3</v>
      </c>
      <c r="H94" s="308"/>
      <c r="I94" s="309"/>
      <c r="J94" s="310"/>
      <c r="K94" s="498"/>
      <c r="L94" s="483"/>
      <c r="M94" s="483"/>
      <c r="N94" s="44"/>
      <c r="O94" s="45"/>
      <c r="P94"/>
    </row>
    <row r="95" spans="1:16" ht="16.5" thickBot="1" x14ac:dyDescent="0.3">
      <c r="A95" s="393"/>
      <c r="B95" s="380"/>
      <c r="C95" s="391" t="s">
        <v>2</v>
      </c>
      <c r="D95" s="387">
        <f>SUM(E46*0.015*2)</f>
        <v>3.8699999999999997</v>
      </c>
      <c r="E95" s="388"/>
      <c r="F95" s="389"/>
      <c r="G95" s="392" t="s">
        <v>1</v>
      </c>
      <c r="H95" s="394"/>
      <c r="I95" s="395"/>
      <c r="J95" s="396"/>
      <c r="K95" s="499"/>
      <c r="L95" s="490"/>
      <c r="M95" s="486"/>
      <c r="N95" s="44"/>
      <c r="O95" s="45"/>
      <c r="P95"/>
    </row>
    <row r="96" spans="1:16" ht="16.5" customHeight="1" thickBot="1" x14ac:dyDescent="0.3">
      <c r="A96" s="26" t="s">
        <v>49</v>
      </c>
      <c r="B96" s="31"/>
      <c r="C96" s="17"/>
      <c r="D96" s="119"/>
      <c r="E96" s="119"/>
      <c r="F96" s="119"/>
      <c r="G96" s="61"/>
      <c r="H96" s="120"/>
      <c r="I96" s="120"/>
      <c r="J96" s="121"/>
      <c r="K96" s="500"/>
      <c r="L96" s="501">
        <f>SUM(L51:L95)</f>
        <v>0</v>
      </c>
      <c r="M96" s="501">
        <f>L96*1.21</f>
        <v>0</v>
      </c>
      <c r="N96" s="44"/>
      <c r="O96" s="45"/>
      <c r="P96"/>
    </row>
    <row r="97" spans="1:16" x14ac:dyDescent="0.25">
      <c r="A97" s="502" t="s">
        <v>192</v>
      </c>
      <c r="B97" s="503"/>
      <c r="C97" s="503"/>
      <c r="D97" s="503"/>
      <c r="E97" s="503"/>
      <c r="F97" s="503"/>
      <c r="G97" s="503"/>
      <c r="H97" s="503"/>
      <c r="I97" s="503"/>
      <c r="J97" s="503"/>
      <c r="K97" s="504"/>
      <c r="L97" s="505">
        <f>SUM(L47,L96)</f>
        <v>0</v>
      </c>
      <c r="M97" s="506">
        <f t="shared" ref="M97" si="0">L97*1.21</f>
        <v>0</v>
      </c>
      <c r="N97" s="62"/>
      <c r="O97" s="45"/>
      <c r="P97"/>
    </row>
    <row r="98" spans="1:16" x14ac:dyDescent="0.25">
      <c r="A98" s="507" t="s">
        <v>196</v>
      </c>
      <c r="B98" s="508"/>
      <c r="C98" s="508"/>
      <c r="D98" s="508"/>
      <c r="E98" s="508"/>
      <c r="F98" s="508"/>
      <c r="G98" s="508"/>
      <c r="H98" s="508"/>
      <c r="I98" s="508"/>
      <c r="J98" s="508"/>
      <c r="K98" s="509"/>
      <c r="L98" s="510"/>
      <c r="M98" s="483"/>
      <c r="N98" s="62"/>
      <c r="O98" s="45"/>
      <c r="P98"/>
    </row>
    <row r="99" spans="1:16" ht="16.5" thickBot="1" x14ac:dyDescent="0.3">
      <c r="A99" s="511" t="s">
        <v>195</v>
      </c>
      <c r="B99" s="512"/>
      <c r="C99" s="512"/>
      <c r="D99" s="512"/>
      <c r="E99" s="512"/>
      <c r="F99" s="512"/>
      <c r="G99" s="512"/>
      <c r="H99" s="512"/>
      <c r="I99" s="512"/>
      <c r="J99" s="512"/>
      <c r="K99" s="513"/>
      <c r="L99" s="514"/>
      <c r="M99" s="515"/>
      <c r="N99" s="44"/>
      <c r="O99" s="45"/>
      <c r="P99"/>
    </row>
    <row r="100" spans="1:16" ht="16.5" thickBot="1" x14ac:dyDescent="0.3">
      <c r="A100" s="516" t="s">
        <v>193</v>
      </c>
      <c r="B100" s="517"/>
      <c r="C100" s="517"/>
      <c r="D100" s="517"/>
      <c r="E100" s="517"/>
      <c r="F100" s="517"/>
      <c r="G100" s="517"/>
      <c r="H100" s="517"/>
      <c r="I100" s="517"/>
      <c r="J100" s="517"/>
      <c r="K100" s="517"/>
      <c r="L100" s="518"/>
      <c r="M100" s="519">
        <f>SUM(L97:L99)</f>
        <v>0</v>
      </c>
      <c r="N100" s="44"/>
      <c r="O100" s="45"/>
      <c r="P100"/>
    </row>
    <row r="101" spans="1:16" ht="16.5" thickBot="1" x14ac:dyDescent="0.3">
      <c r="A101" s="520" t="s">
        <v>0</v>
      </c>
      <c r="B101" s="521"/>
      <c r="C101" s="521"/>
      <c r="D101" s="521"/>
      <c r="E101" s="521"/>
      <c r="F101" s="521"/>
      <c r="G101" s="521"/>
      <c r="H101" s="521"/>
      <c r="I101" s="521"/>
      <c r="J101" s="521"/>
      <c r="K101" s="521"/>
      <c r="L101" s="522"/>
      <c r="M101" s="519">
        <f>SUM(M100*0.21)</f>
        <v>0</v>
      </c>
      <c r="N101" s="44"/>
      <c r="O101" s="45"/>
      <c r="P101"/>
    </row>
    <row r="102" spans="1:16" ht="16.5" thickBot="1" x14ac:dyDescent="0.3">
      <c r="A102" s="523" t="s">
        <v>194</v>
      </c>
      <c r="B102" s="524"/>
      <c r="C102" s="524"/>
      <c r="D102" s="524"/>
      <c r="E102" s="524"/>
      <c r="F102" s="524"/>
      <c r="G102" s="524"/>
      <c r="H102" s="524"/>
      <c r="I102" s="524"/>
      <c r="J102" s="524"/>
      <c r="K102" s="524"/>
      <c r="L102" s="525"/>
      <c r="M102" s="526">
        <f>SUM(M100:M101)</f>
        <v>0</v>
      </c>
      <c r="N102" s="44"/>
      <c r="O102" s="45"/>
      <c r="P102"/>
    </row>
    <row r="103" spans="1:16" ht="16.5" thickBot="1" x14ac:dyDescent="0.3">
      <c r="A103" s="18"/>
      <c r="B103" s="18"/>
      <c r="C103" s="63"/>
      <c r="D103" s="57"/>
      <c r="E103" s="57"/>
      <c r="F103" s="57"/>
      <c r="G103" s="64"/>
      <c r="H103" s="63"/>
      <c r="I103" s="63"/>
      <c r="J103" s="63"/>
      <c r="K103" s="65"/>
      <c r="L103" s="66"/>
      <c r="M103" s="67"/>
      <c r="N103" s="46"/>
      <c r="O103" s="47"/>
    </row>
    <row r="104" spans="1:16" ht="16.5" thickBot="1" x14ac:dyDescent="0.3">
      <c r="A104" s="107" t="s">
        <v>180</v>
      </c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9"/>
      <c r="N104" s="46"/>
      <c r="O104" s="47"/>
    </row>
    <row r="105" spans="1:16" ht="16.5" thickBot="1" x14ac:dyDescent="0.3">
      <c r="A105" s="41" t="s">
        <v>181</v>
      </c>
      <c r="B105" s="23"/>
      <c r="C105" s="24" t="s">
        <v>182</v>
      </c>
      <c r="D105" s="110" t="s">
        <v>25</v>
      </c>
      <c r="E105" s="111"/>
      <c r="F105" s="112"/>
      <c r="G105" s="22" t="s">
        <v>24</v>
      </c>
      <c r="H105" s="110"/>
      <c r="I105" s="111"/>
      <c r="J105" s="112"/>
      <c r="K105" s="480" t="s">
        <v>23</v>
      </c>
      <c r="L105" s="527" t="s">
        <v>22</v>
      </c>
      <c r="M105" s="481" t="s">
        <v>21</v>
      </c>
      <c r="N105" s="46"/>
      <c r="O105" s="47"/>
    </row>
    <row r="106" spans="1:16" ht="16.5" thickBot="1" x14ac:dyDescent="0.3">
      <c r="A106" s="397" t="s">
        <v>188</v>
      </c>
      <c r="B106" s="398"/>
      <c r="C106" s="399" t="s">
        <v>187</v>
      </c>
      <c r="D106" s="400">
        <v>88</v>
      </c>
      <c r="E106" s="401"/>
      <c r="F106" s="402"/>
      <c r="G106" s="403" t="s">
        <v>3</v>
      </c>
      <c r="H106" s="113"/>
      <c r="I106" s="114"/>
      <c r="J106" s="115"/>
      <c r="K106" s="528"/>
      <c r="L106" s="529"/>
      <c r="M106" s="530"/>
      <c r="N106" s="46"/>
      <c r="O106" s="47"/>
    </row>
    <row r="107" spans="1:16" x14ac:dyDescent="0.25">
      <c r="A107" s="404"/>
      <c r="B107" s="405"/>
      <c r="C107" s="406" t="s">
        <v>183</v>
      </c>
      <c r="D107" s="407">
        <v>88</v>
      </c>
      <c r="E107" s="408"/>
      <c r="F107" s="409"/>
      <c r="G107" s="410" t="s">
        <v>3</v>
      </c>
      <c r="H107" s="116"/>
      <c r="I107" s="117"/>
      <c r="J107" s="118"/>
      <c r="K107" s="531"/>
      <c r="L107" s="532"/>
      <c r="M107" s="490"/>
      <c r="N107" s="46"/>
      <c r="O107" s="47"/>
    </row>
    <row r="108" spans="1:16" ht="16.5" thickBot="1" x14ac:dyDescent="0.3">
      <c r="A108" s="404"/>
      <c r="B108" s="405"/>
      <c r="C108" s="411" t="s">
        <v>51</v>
      </c>
      <c r="D108" s="412">
        <f>SUM(D107:F107)*0.05</f>
        <v>4.4000000000000004</v>
      </c>
      <c r="E108" s="413"/>
      <c r="F108" s="414"/>
      <c r="G108" s="415" t="s">
        <v>1</v>
      </c>
      <c r="H108" s="104"/>
      <c r="I108" s="105"/>
      <c r="J108" s="106"/>
      <c r="K108" s="533"/>
      <c r="L108" s="534"/>
      <c r="M108" s="492"/>
      <c r="N108" s="46"/>
      <c r="O108" s="47"/>
    </row>
    <row r="109" spans="1:16" ht="16.5" thickBot="1" x14ac:dyDescent="0.3">
      <c r="A109" s="404"/>
      <c r="B109" s="405"/>
      <c r="C109" s="416" t="s">
        <v>211</v>
      </c>
      <c r="D109" s="417"/>
      <c r="E109" s="417"/>
      <c r="F109" s="417"/>
      <c r="G109" s="418"/>
      <c r="H109" s="68"/>
      <c r="I109" s="69"/>
      <c r="J109" s="69"/>
      <c r="K109" s="535"/>
      <c r="L109" s="536"/>
      <c r="M109" s="530"/>
      <c r="N109" s="46"/>
      <c r="O109" s="47"/>
    </row>
    <row r="110" spans="1:16" ht="16.5" thickBot="1" x14ac:dyDescent="0.3">
      <c r="A110" s="419"/>
      <c r="B110" s="405"/>
      <c r="C110" s="420" t="s">
        <v>198</v>
      </c>
      <c r="D110" s="421"/>
      <c r="E110" s="421">
        <f>SUM(D45)</f>
        <v>71</v>
      </c>
      <c r="F110" s="421"/>
      <c r="G110" s="422" t="s">
        <v>3</v>
      </c>
      <c r="H110" s="68"/>
      <c r="I110" s="69"/>
      <c r="J110" s="70"/>
      <c r="K110" s="535"/>
      <c r="L110" s="534"/>
      <c r="M110" s="530"/>
      <c r="N110" s="46"/>
      <c r="O110" s="47"/>
    </row>
    <row r="111" spans="1:16" ht="16.5" thickBot="1" x14ac:dyDescent="0.3">
      <c r="A111" s="419"/>
      <c r="B111" s="405"/>
      <c r="C111" s="423" t="s">
        <v>212</v>
      </c>
      <c r="D111" s="424"/>
      <c r="E111" s="424"/>
      <c r="F111" s="424"/>
      <c r="G111" s="425"/>
      <c r="H111" s="71"/>
      <c r="I111" s="72"/>
      <c r="J111" s="72"/>
      <c r="K111" s="537"/>
      <c r="L111" s="538"/>
      <c r="M111" s="530"/>
      <c r="N111" s="46"/>
      <c r="O111" s="47"/>
    </row>
    <row r="112" spans="1:16" ht="16.5" customHeight="1" thickBot="1" x14ac:dyDescent="0.3">
      <c r="A112" s="426" t="s">
        <v>189</v>
      </c>
      <c r="B112" s="427"/>
      <c r="C112" s="399" t="s">
        <v>200</v>
      </c>
      <c r="D112" s="428">
        <f>SUM(D46:F46)</f>
        <v>129</v>
      </c>
      <c r="E112" s="429"/>
      <c r="F112" s="430"/>
      <c r="G112" s="431" t="s">
        <v>3</v>
      </c>
      <c r="H112" s="73"/>
      <c r="I112" s="74"/>
      <c r="J112" s="75"/>
      <c r="K112" s="539"/>
      <c r="L112" s="540"/>
      <c r="M112" s="489"/>
      <c r="N112" s="46"/>
      <c r="O112" s="47"/>
    </row>
    <row r="113" spans="1:15" ht="16.5" customHeight="1" x14ac:dyDescent="0.25">
      <c r="A113" s="432"/>
      <c r="B113" s="433"/>
      <c r="C113" s="434" t="s">
        <v>186</v>
      </c>
      <c r="D113" s="428">
        <f>SUM(E46)</f>
        <v>129</v>
      </c>
      <c r="E113" s="429"/>
      <c r="F113" s="430"/>
      <c r="G113" s="431" t="s">
        <v>3</v>
      </c>
      <c r="H113" s="73"/>
      <c r="I113" s="74"/>
      <c r="J113" s="75"/>
      <c r="K113" s="539"/>
      <c r="L113" s="540"/>
      <c r="M113" s="489"/>
      <c r="N113" s="46"/>
      <c r="O113" s="47"/>
    </row>
    <row r="114" spans="1:15" ht="16.5" thickBot="1" x14ac:dyDescent="0.3">
      <c r="A114" s="432"/>
      <c r="B114" s="433"/>
      <c r="C114" s="435" t="s">
        <v>52</v>
      </c>
      <c r="D114" s="412">
        <f>SUM(D46:F46)*0.15</f>
        <v>19.349999999999998</v>
      </c>
      <c r="E114" s="413"/>
      <c r="F114" s="414"/>
      <c r="G114" s="415" t="s">
        <v>1</v>
      </c>
      <c r="H114" s="104"/>
      <c r="I114" s="105"/>
      <c r="J114" s="106"/>
      <c r="K114" s="541"/>
      <c r="L114" s="492"/>
      <c r="M114" s="492"/>
      <c r="N114" s="46"/>
      <c r="O114" s="47"/>
    </row>
    <row r="115" spans="1:15" ht="16.5" thickBot="1" x14ac:dyDescent="0.3">
      <c r="A115" s="432"/>
      <c r="B115" s="433"/>
      <c r="C115" s="436" t="s">
        <v>210</v>
      </c>
      <c r="D115" s="437"/>
      <c r="E115" s="437"/>
      <c r="F115" s="437"/>
      <c r="G115" s="418"/>
      <c r="H115" s="68"/>
      <c r="I115" s="69"/>
      <c r="J115" s="69"/>
      <c r="K115" s="542"/>
      <c r="L115" s="536"/>
      <c r="M115" s="488"/>
      <c r="N115" s="46"/>
      <c r="O115" s="47"/>
    </row>
    <row r="116" spans="1:15" ht="16.5" thickBot="1" x14ac:dyDescent="0.3">
      <c r="A116" s="438"/>
      <c r="B116" s="439"/>
      <c r="C116" s="440" t="s">
        <v>199</v>
      </c>
      <c r="D116" s="441"/>
      <c r="E116" s="421">
        <f>SUM(E46)</f>
        <v>129</v>
      </c>
      <c r="F116" s="441"/>
      <c r="G116" s="442" t="s">
        <v>3</v>
      </c>
      <c r="H116" s="76"/>
      <c r="I116" s="69"/>
      <c r="J116" s="70"/>
      <c r="K116" s="535"/>
      <c r="L116" s="534"/>
      <c r="M116" s="530"/>
      <c r="N116" s="46"/>
      <c r="O116" s="47"/>
    </row>
    <row r="117" spans="1:15" ht="16.5" thickBot="1" x14ac:dyDescent="0.3">
      <c r="A117" s="443"/>
      <c r="B117" s="444"/>
      <c r="C117" s="445" t="s">
        <v>213</v>
      </c>
      <c r="D117" s="441"/>
      <c r="E117" s="441"/>
      <c r="F117" s="441"/>
      <c r="G117" s="446"/>
      <c r="H117" s="68"/>
      <c r="I117" s="69"/>
      <c r="J117" s="69"/>
      <c r="K117" s="542"/>
      <c r="L117" s="538"/>
      <c r="M117" s="530"/>
      <c r="N117" s="46"/>
      <c r="O117" s="47"/>
    </row>
    <row r="118" spans="1:15" ht="16.5" thickBot="1" x14ac:dyDescent="0.3">
      <c r="A118" s="27" t="s">
        <v>184</v>
      </c>
      <c r="B118" s="42"/>
      <c r="C118" s="102"/>
      <c r="D118" s="102"/>
      <c r="E118" s="102"/>
      <c r="F118" s="102"/>
      <c r="G118" s="102"/>
      <c r="H118" s="102"/>
      <c r="I118" s="102"/>
      <c r="J118" s="102"/>
      <c r="K118" s="103"/>
      <c r="L118" s="543">
        <f>SUM(L106+L107+L109+L111+L112+L113+L115+L117)</f>
        <v>0</v>
      </c>
      <c r="M118" s="544">
        <f>L118*1.21</f>
        <v>0</v>
      </c>
      <c r="N118" s="46"/>
      <c r="O118" s="47"/>
    </row>
    <row r="119" spans="1:15" ht="16.5" thickBot="1" x14ac:dyDescent="0.3">
      <c r="A119" s="27" t="s">
        <v>185</v>
      </c>
      <c r="B119" s="28"/>
      <c r="C119" s="77"/>
      <c r="D119" s="21"/>
      <c r="E119" s="21"/>
      <c r="F119" s="21"/>
      <c r="G119" s="61"/>
      <c r="H119" s="78"/>
      <c r="I119" s="79"/>
      <c r="J119" s="79"/>
      <c r="K119" s="20"/>
      <c r="L119" s="545">
        <f>SUM(L118*3)</f>
        <v>0</v>
      </c>
      <c r="M119" s="501">
        <f t="shared" ref="M119" si="1">L119*1.21</f>
        <v>0</v>
      </c>
      <c r="N119" s="46"/>
      <c r="O119" s="47"/>
    </row>
    <row r="120" spans="1:15" x14ac:dyDescent="0.25">
      <c r="A120" s="80"/>
      <c r="B120" s="80"/>
      <c r="C120" s="81"/>
      <c r="D120" s="82"/>
      <c r="E120" s="82"/>
      <c r="F120" s="82"/>
      <c r="G120" s="83"/>
      <c r="H120" s="81"/>
      <c r="I120" s="81"/>
      <c r="J120" s="81"/>
      <c r="K120" s="84"/>
      <c r="L120" s="85"/>
      <c r="M120" s="85"/>
      <c r="N120" s="46"/>
      <c r="O120" s="47"/>
    </row>
    <row r="121" spans="1:15" x14ac:dyDescent="0.25">
      <c r="A121" s="80"/>
      <c r="B121" s="80"/>
      <c r="C121" s="81"/>
      <c r="D121" s="82"/>
      <c r="E121" s="82"/>
      <c r="F121" s="82"/>
      <c r="G121" s="83"/>
      <c r="H121" s="81"/>
      <c r="I121" s="81"/>
      <c r="J121" s="81"/>
      <c r="K121" s="84"/>
      <c r="L121" s="85"/>
      <c r="M121" s="85"/>
      <c r="N121" s="46"/>
      <c r="O121" s="47"/>
    </row>
    <row r="122" spans="1:15" x14ac:dyDescent="0.25">
      <c r="C122" s="43"/>
    </row>
    <row r="124" spans="1:15" x14ac:dyDescent="0.25">
      <c r="C124" s="43"/>
    </row>
  </sheetData>
  <sheetProtection algorithmName="SHA-512" hashValue="C7jOSg7OFFBFAhBq7O7wFSvuOT5kgtsXIhD7NAHTAd186Pp/X2/sGSVuorPDZe4uFUGY2N9xbQDaY4FeVk5TUg==" saltValue="y21mQTTQ8itJWWpHFf9Adw==" spinCount="100000" sheet="1" objects="1" scenarios="1"/>
  <mergeCells count="129">
    <mergeCell ref="D113:F113"/>
    <mergeCell ref="A1:M1"/>
    <mergeCell ref="A5:A12"/>
    <mergeCell ref="A13:A15"/>
    <mergeCell ref="A16:A20"/>
    <mergeCell ref="A34:A37"/>
    <mergeCell ref="A38:A44"/>
    <mergeCell ref="A49:M49"/>
    <mergeCell ref="D50:F50"/>
    <mergeCell ref="H50:J50"/>
    <mergeCell ref="A21:A24"/>
    <mergeCell ref="A26:A33"/>
    <mergeCell ref="A51:A88"/>
    <mergeCell ref="H56:J56"/>
    <mergeCell ref="H57:J57"/>
    <mergeCell ref="H59:J59"/>
    <mergeCell ref="H60:J60"/>
    <mergeCell ref="H61:J61"/>
    <mergeCell ref="H62:J62"/>
    <mergeCell ref="H63:J63"/>
    <mergeCell ref="H64:J64"/>
    <mergeCell ref="D51:F51"/>
    <mergeCell ref="H51:J51"/>
    <mergeCell ref="D58:F58"/>
    <mergeCell ref="H58:J58"/>
    <mergeCell ref="D71:F71"/>
    <mergeCell ref="H71:J71"/>
    <mergeCell ref="H67:J67"/>
    <mergeCell ref="H68:J68"/>
    <mergeCell ref="H69:J69"/>
    <mergeCell ref="H70:J70"/>
    <mergeCell ref="H52:J52"/>
    <mergeCell ref="H53:J53"/>
    <mergeCell ref="H54:J54"/>
    <mergeCell ref="H55:J55"/>
    <mergeCell ref="D52:F52"/>
    <mergeCell ref="D53:F53"/>
    <mergeCell ref="D54:F54"/>
    <mergeCell ref="D55:F55"/>
    <mergeCell ref="D56:F56"/>
    <mergeCell ref="D57:F57"/>
    <mergeCell ref="D59:F59"/>
    <mergeCell ref="D60:F60"/>
    <mergeCell ref="D61:F61"/>
    <mergeCell ref="D62:F62"/>
    <mergeCell ref="H65:J65"/>
    <mergeCell ref="D63:F63"/>
    <mergeCell ref="H78:J78"/>
    <mergeCell ref="H79:J79"/>
    <mergeCell ref="D77:F77"/>
    <mergeCell ref="D78:F78"/>
    <mergeCell ref="H80:J80"/>
    <mergeCell ref="H81:J81"/>
    <mergeCell ref="H83:J83"/>
    <mergeCell ref="A90:A95"/>
    <mergeCell ref="D90:F90"/>
    <mergeCell ref="D92:F92"/>
    <mergeCell ref="H92:J92"/>
    <mergeCell ref="D93:F93"/>
    <mergeCell ref="H93:J93"/>
    <mergeCell ref="D94:F94"/>
    <mergeCell ref="H94:J94"/>
    <mergeCell ref="D95:F95"/>
    <mergeCell ref="D91:F91"/>
    <mergeCell ref="H95:J95"/>
    <mergeCell ref="D96:F96"/>
    <mergeCell ref="H96:J96"/>
    <mergeCell ref="H90:J90"/>
    <mergeCell ref="A100:L100"/>
    <mergeCell ref="A101:L101"/>
    <mergeCell ref="A102:L102"/>
    <mergeCell ref="A97:K97"/>
    <mergeCell ref="D86:F86"/>
    <mergeCell ref="H86:J86"/>
    <mergeCell ref="H91:J91"/>
    <mergeCell ref="D88:F88"/>
    <mergeCell ref="H88:J88"/>
    <mergeCell ref="D89:F89"/>
    <mergeCell ref="H89:J89"/>
    <mergeCell ref="A98:K98"/>
    <mergeCell ref="A99:K99"/>
    <mergeCell ref="D75:F75"/>
    <mergeCell ref="D76:F76"/>
    <mergeCell ref="D85:F85"/>
    <mergeCell ref="H85:J85"/>
    <mergeCell ref="D64:F64"/>
    <mergeCell ref="D65:F65"/>
    <mergeCell ref="D66:F66"/>
    <mergeCell ref="D67:F67"/>
    <mergeCell ref="D68:F68"/>
    <mergeCell ref="D69:F69"/>
    <mergeCell ref="D70:F70"/>
    <mergeCell ref="D72:F72"/>
    <mergeCell ref="H66:J66"/>
    <mergeCell ref="H72:J72"/>
    <mergeCell ref="H84:J84"/>
    <mergeCell ref="D84:F84"/>
    <mergeCell ref="H73:J73"/>
    <mergeCell ref="H74:J74"/>
    <mergeCell ref="H75:J75"/>
    <mergeCell ref="H76:J76"/>
    <mergeCell ref="D73:F73"/>
    <mergeCell ref="D74:F74"/>
    <mergeCell ref="H82:J82"/>
    <mergeCell ref="H77:J77"/>
    <mergeCell ref="A3:A4"/>
    <mergeCell ref="D109:F109"/>
    <mergeCell ref="C118:K118"/>
    <mergeCell ref="D114:F114"/>
    <mergeCell ref="H114:J114"/>
    <mergeCell ref="A112:A115"/>
    <mergeCell ref="A106:A109"/>
    <mergeCell ref="D112:F112"/>
    <mergeCell ref="A104:M104"/>
    <mergeCell ref="D105:F105"/>
    <mergeCell ref="H105:J105"/>
    <mergeCell ref="D106:F106"/>
    <mergeCell ref="H106:J106"/>
    <mergeCell ref="D107:F107"/>
    <mergeCell ref="H107:J107"/>
    <mergeCell ref="D108:F108"/>
    <mergeCell ref="H108:J108"/>
    <mergeCell ref="D79:F79"/>
    <mergeCell ref="D80:F80"/>
    <mergeCell ref="D81:F81"/>
    <mergeCell ref="D82:F82"/>
    <mergeCell ref="D83:F83"/>
    <mergeCell ref="D87:F87"/>
    <mergeCell ref="H87:J87"/>
  </mergeCells>
  <hyperlinks>
    <hyperlink ref="I39" r:id="rId1" tooltip="Informace o parcele (Výpis z KN)" display="https://gis.praha12.cz/registry/ren-gdpr/parcely/report_output.php?ID=2179384101&amp;REPORT=info"/>
    <hyperlink ref="I41" r:id="rId2" tooltip="Informace o parcele (Výpis z KN)" display="https://gis.praha12.cz/registry/ren-gdpr/parcely/report_output.php?ID=2178365101&amp;REPORT=info"/>
    <hyperlink ref="I40" r:id="rId3" tooltip="Informace o parcele (Výpis z KN)" display="https://gis.praha12.cz/registry/ren-gdpr/parcely/report_output.php?ID=2179384101&amp;REPORT=info"/>
  </hyperlinks>
  <pageMargins left="0.7" right="0.7" top="0.78740157499999996" bottom="0.78740157499999996" header="0.3" footer="0.3"/>
  <pageSetup paperSize="8" scale="46" fitToHeight="0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Hrubant Petr (Praha 12)</cp:lastModifiedBy>
  <cp:lastPrinted>2023-10-11T11:20:44Z</cp:lastPrinted>
  <dcterms:created xsi:type="dcterms:W3CDTF">2021-10-08T08:34:14Z</dcterms:created>
  <dcterms:modified xsi:type="dcterms:W3CDTF">2024-06-10T15:30:13Z</dcterms:modified>
</cp:coreProperties>
</file>